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P:\b-on\S19-b-on\04-Informacao-de-Apoio\B-Conteudos\2019-21\2020\"/>
    </mc:Choice>
  </mc:AlternateContent>
  <xr:revisionPtr revIDLastSave="0" documentId="8_{0F6B829F-FF57-4663-B3FE-33920A80A125}" xr6:coauthVersionLast="45" xr6:coauthVersionMax="45" xr10:uidLastSave="{00000000-0000-0000-0000-000000000000}"/>
  <bookViews>
    <workbookView xWindow="28680" yWindow="-120" windowWidth="19440" windowHeight="15000" xr2:uid="{00000000-000D-0000-FFFF-FFFF00000000}"/>
  </bookViews>
  <sheets>
    <sheet name="Providers" sheetId="1" r:id="rId1"/>
    <sheet name="ICOLC Public View Feed" sheetId="2" state="hidden" r:id="rId2"/>
  </sheets>
  <definedNames>
    <definedName name="Z_249554D9_C1E6_4A20_9F45_024A9E739C37_.wvu.FilterData" localSheetId="0" hidden="1">Providers!$A$2:$I$44</definedName>
  </definedNames>
  <calcPr calcId="191029"/>
  <customWorkbookViews>
    <customWorkbookView name="Filter 1" guid="{249554D9-C1E6-4A20-9F45-024A9E739C37}" maximized="1" windowWidth="0" windowHeight="0" activeSheetId="0"/>
    <customWorkbookView name="Filter 2" guid="{C6F80B9B-82C6-4072-8A86-86F8B1C46ADC}"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1" i="2" l="1"/>
  <c r="E101" i="2"/>
  <c r="D101" i="2"/>
  <c r="C101" i="2"/>
  <c r="B101" i="2"/>
  <c r="A101" i="2"/>
  <c r="F100" i="2"/>
  <c r="E100" i="2"/>
  <c r="D100" i="2"/>
  <c r="C100" i="2"/>
  <c r="B100" i="2"/>
  <c r="A100" i="2"/>
  <c r="F99" i="2"/>
  <c r="E99" i="2"/>
  <c r="D99" i="2"/>
  <c r="C99" i="2"/>
  <c r="B99" i="2"/>
  <c r="A99" i="2"/>
  <c r="F98" i="2"/>
  <c r="E98" i="2"/>
  <c r="D98" i="2"/>
  <c r="C98" i="2"/>
  <c r="B98" i="2"/>
  <c r="A98" i="2"/>
  <c r="F97" i="2"/>
  <c r="E97" i="2"/>
  <c r="D97" i="2"/>
  <c r="C97" i="2"/>
  <c r="B97" i="2"/>
  <c r="A97" i="2"/>
  <c r="F96" i="2"/>
  <c r="E96" i="2"/>
  <c r="D96" i="2"/>
  <c r="C96" i="2"/>
  <c r="B96" i="2"/>
  <c r="A96" i="2"/>
  <c r="F95" i="2"/>
  <c r="E95" i="2"/>
  <c r="D95" i="2"/>
  <c r="C95" i="2"/>
  <c r="B95" i="2"/>
  <c r="A95" i="2"/>
  <c r="F94" i="2"/>
  <c r="E94" i="2"/>
  <c r="D94" i="2"/>
  <c r="C94" i="2"/>
  <c r="B94" i="2"/>
  <c r="A94" i="2"/>
  <c r="F93" i="2"/>
  <c r="E93" i="2"/>
  <c r="D93" i="2"/>
  <c r="C93" i="2"/>
  <c r="B93" i="2"/>
  <c r="A93" i="2"/>
  <c r="F92" i="2"/>
  <c r="E92" i="2"/>
  <c r="D92" i="2"/>
  <c r="C92" i="2"/>
  <c r="B92" i="2"/>
  <c r="A92" i="2"/>
  <c r="F91" i="2"/>
  <c r="E91" i="2"/>
  <c r="D91" i="2"/>
  <c r="C91" i="2"/>
  <c r="B91" i="2"/>
  <c r="A91" i="2"/>
  <c r="F90" i="2"/>
  <c r="E90" i="2"/>
  <c r="D90" i="2"/>
  <c r="C90" i="2"/>
  <c r="B90" i="2"/>
  <c r="A90" i="2"/>
  <c r="F89" i="2"/>
  <c r="E89" i="2"/>
  <c r="D89" i="2"/>
  <c r="C89" i="2"/>
  <c r="B89" i="2"/>
  <c r="A89" i="2"/>
  <c r="F88" i="2"/>
  <c r="E88" i="2"/>
  <c r="D88" i="2"/>
  <c r="C88" i="2"/>
  <c r="B88" i="2"/>
  <c r="A88" i="2"/>
  <c r="F87" i="2"/>
  <c r="E87" i="2"/>
  <c r="D87" i="2"/>
  <c r="C87" i="2"/>
  <c r="B87" i="2"/>
  <c r="A87" i="2"/>
  <c r="F86" i="2"/>
  <c r="E86" i="2"/>
  <c r="D86" i="2"/>
  <c r="C86" i="2"/>
  <c r="B86" i="2"/>
  <c r="A86" i="2"/>
  <c r="F85" i="2"/>
  <c r="E85" i="2"/>
  <c r="D85" i="2"/>
  <c r="C85" i="2"/>
  <c r="B85" i="2"/>
  <c r="A85" i="2"/>
  <c r="F84" i="2"/>
  <c r="E84" i="2"/>
  <c r="D84" i="2"/>
  <c r="C84" i="2"/>
  <c r="B84" i="2"/>
  <c r="A84" i="2"/>
  <c r="F83" i="2"/>
  <c r="E83" i="2"/>
  <c r="D83" i="2"/>
  <c r="C83" i="2"/>
  <c r="B83" i="2"/>
  <c r="A83" i="2"/>
  <c r="F82" i="2"/>
  <c r="E82" i="2"/>
  <c r="D82" i="2"/>
  <c r="C82" i="2"/>
  <c r="B82" i="2"/>
  <c r="A82" i="2"/>
  <c r="F81" i="2"/>
  <c r="E81" i="2"/>
  <c r="D81" i="2"/>
  <c r="C81" i="2"/>
  <c r="B81" i="2"/>
  <c r="A81" i="2"/>
  <c r="F80" i="2"/>
  <c r="E80" i="2"/>
  <c r="D80" i="2"/>
  <c r="C80" i="2"/>
  <c r="B80" i="2"/>
  <c r="A80" i="2"/>
  <c r="F79" i="2"/>
  <c r="E79" i="2"/>
  <c r="D79" i="2"/>
  <c r="C79" i="2"/>
  <c r="B79" i="2"/>
  <c r="A79" i="2"/>
  <c r="F78" i="2"/>
  <c r="E78" i="2"/>
  <c r="D78" i="2"/>
  <c r="C78" i="2"/>
  <c r="B78" i="2"/>
  <c r="A78" i="2"/>
  <c r="F77" i="2"/>
  <c r="E77" i="2"/>
  <c r="D77" i="2"/>
  <c r="C77" i="2"/>
  <c r="B77" i="2"/>
  <c r="A77" i="2"/>
  <c r="F76" i="2"/>
  <c r="E76" i="2"/>
  <c r="D76" i="2"/>
  <c r="C76" i="2"/>
  <c r="B76" i="2"/>
  <c r="A76" i="2"/>
  <c r="F75" i="2"/>
  <c r="E75" i="2"/>
  <c r="D75" i="2"/>
  <c r="C75" i="2"/>
  <c r="B75" i="2"/>
  <c r="A75" i="2"/>
  <c r="F74" i="2"/>
  <c r="E74" i="2"/>
  <c r="D74" i="2"/>
  <c r="C74" i="2"/>
  <c r="B74" i="2"/>
  <c r="A74" i="2"/>
  <c r="F73" i="2"/>
  <c r="E73" i="2"/>
  <c r="D73" i="2"/>
  <c r="C73" i="2"/>
  <c r="B73" i="2"/>
  <c r="A73" i="2"/>
  <c r="F72" i="2"/>
  <c r="E72" i="2"/>
  <c r="D72" i="2"/>
  <c r="C72" i="2"/>
  <c r="B72" i="2"/>
  <c r="A72" i="2"/>
  <c r="F71" i="2"/>
  <c r="E71" i="2"/>
  <c r="D71" i="2"/>
  <c r="C71" i="2"/>
  <c r="B71" i="2"/>
  <c r="A71" i="2"/>
  <c r="F70" i="2"/>
  <c r="E70" i="2"/>
  <c r="D70" i="2"/>
  <c r="C70" i="2"/>
  <c r="B70" i="2"/>
  <c r="A70" i="2"/>
  <c r="F69" i="2"/>
  <c r="E69" i="2"/>
  <c r="D69" i="2"/>
  <c r="C69" i="2"/>
  <c r="B69" i="2"/>
  <c r="A69" i="2"/>
  <c r="F68" i="2"/>
  <c r="E68" i="2"/>
  <c r="D68" i="2"/>
  <c r="C68" i="2"/>
  <c r="B68" i="2"/>
  <c r="A68" i="2"/>
  <c r="F67" i="2"/>
  <c r="E67" i="2"/>
  <c r="D67" i="2"/>
  <c r="C67" i="2"/>
  <c r="B67" i="2"/>
  <c r="A67" i="2"/>
  <c r="F66" i="2"/>
  <c r="E66" i="2"/>
  <c r="D66" i="2"/>
  <c r="C66" i="2"/>
  <c r="B66" i="2"/>
  <c r="A66" i="2"/>
  <c r="F65" i="2"/>
  <c r="E65" i="2"/>
  <c r="D65" i="2"/>
  <c r="C65" i="2"/>
  <c r="B65" i="2"/>
  <c r="A65" i="2"/>
  <c r="F64" i="2"/>
  <c r="E64" i="2"/>
  <c r="D64" i="2"/>
  <c r="C64" i="2"/>
  <c r="B64" i="2"/>
  <c r="A64" i="2"/>
  <c r="F63" i="2"/>
  <c r="E63" i="2"/>
  <c r="D63" i="2"/>
  <c r="C63" i="2"/>
  <c r="B63" i="2"/>
  <c r="A63" i="2"/>
  <c r="F62" i="2"/>
  <c r="E62" i="2"/>
  <c r="D62" i="2"/>
  <c r="C62" i="2"/>
  <c r="B62" i="2"/>
  <c r="A62" i="2"/>
  <c r="F61" i="2"/>
  <c r="E61" i="2"/>
  <c r="D61" i="2"/>
  <c r="C61" i="2"/>
  <c r="B61" i="2"/>
  <c r="A61" i="2"/>
  <c r="F60" i="2"/>
  <c r="E60" i="2"/>
  <c r="D60" i="2"/>
  <c r="C60" i="2"/>
  <c r="B60" i="2"/>
  <c r="A60" i="2"/>
  <c r="F59" i="2"/>
  <c r="E59" i="2"/>
  <c r="D59" i="2"/>
  <c r="C59" i="2"/>
  <c r="B59" i="2"/>
  <c r="A59" i="2"/>
  <c r="F58" i="2"/>
  <c r="E58" i="2"/>
  <c r="D58" i="2"/>
  <c r="C58" i="2"/>
  <c r="B58" i="2"/>
  <c r="A58" i="2"/>
  <c r="F57" i="2"/>
  <c r="E57" i="2"/>
  <c r="D57" i="2"/>
  <c r="C57" i="2"/>
  <c r="B57" i="2"/>
  <c r="A57" i="2"/>
  <c r="F56" i="2"/>
  <c r="E56" i="2"/>
  <c r="D56" i="2"/>
  <c r="C56" i="2"/>
  <c r="B56" i="2"/>
  <c r="A56" i="2"/>
  <c r="F55" i="2"/>
  <c r="E55" i="2"/>
  <c r="D55" i="2"/>
  <c r="C55" i="2"/>
  <c r="B55" i="2"/>
  <c r="A55" i="2"/>
  <c r="F54" i="2"/>
  <c r="E54" i="2"/>
  <c r="D54" i="2"/>
  <c r="C54" i="2"/>
  <c r="B54" i="2"/>
  <c r="A54" i="2"/>
  <c r="F53" i="2"/>
  <c r="E53" i="2"/>
  <c r="D53" i="2"/>
  <c r="C53" i="2"/>
  <c r="B53" i="2"/>
  <c r="A53" i="2"/>
  <c r="F52" i="2"/>
  <c r="E52" i="2"/>
  <c r="D52" i="2"/>
  <c r="C52" i="2"/>
  <c r="B52" i="2"/>
  <c r="A52" i="2"/>
  <c r="F51" i="2"/>
  <c r="E51" i="2"/>
  <c r="D51" i="2"/>
  <c r="C51" i="2"/>
  <c r="B51" i="2"/>
  <c r="A51" i="2"/>
  <c r="F50" i="2"/>
  <c r="E50" i="2"/>
  <c r="D50" i="2"/>
  <c r="C50" i="2"/>
  <c r="B50" i="2"/>
  <c r="A50" i="2"/>
  <c r="F49" i="2"/>
  <c r="E49" i="2"/>
  <c r="D49" i="2"/>
  <c r="C49" i="2"/>
  <c r="B49" i="2"/>
  <c r="A49" i="2"/>
  <c r="F48" i="2"/>
  <c r="E48" i="2"/>
  <c r="D48" i="2"/>
  <c r="C48" i="2"/>
  <c r="B48" i="2"/>
  <c r="A48" i="2"/>
  <c r="F47" i="2"/>
  <c r="E47" i="2"/>
  <c r="D47" i="2"/>
  <c r="C47" i="2"/>
  <c r="B47" i="2"/>
  <c r="A47" i="2"/>
  <c r="F46" i="2"/>
  <c r="E46" i="2"/>
  <c r="D46" i="2"/>
  <c r="C46" i="2"/>
  <c r="B46" i="2"/>
  <c r="A46" i="2"/>
  <c r="F45" i="2"/>
  <c r="E45" i="2"/>
  <c r="D45" i="2"/>
  <c r="C45" i="2"/>
  <c r="B45" i="2"/>
  <c r="A45" i="2"/>
  <c r="F44" i="2"/>
  <c r="E44" i="2"/>
  <c r="D44" i="2"/>
  <c r="C44" i="2"/>
  <c r="B44" i="2"/>
  <c r="A44" i="2"/>
  <c r="F43" i="2"/>
  <c r="E43" i="2"/>
  <c r="D43" i="2"/>
  <c r="C43" i="2"/>
  <c r="B43" i="2"/>
  <c r="A43" i="2"/>
  <c r="F42" i="2"/>
  <c r="E42" i="2"/>
  <c r="D42" i="2"/>
  <c r="C42" i="2"/>
  <c r="B42" i="2"/>
  <c r="A42" i="2"/>
  <c r="F41" i="2"/>
  <c r="E41" i="2"/>
  <c r="D41" i="2"/>
  <c r="C41" i="2"/>
  <c r="B41" i="2"/>
  <c r="A41" i="2"/>
  <c r="F40" i="2"/>
  <c r="E40" i="2"/>
  <c r="D40" i="2"/>
  <c r="C40" i="2"/>
  <c r="B40" i="2"/>
  <c r="A40" i="2"/>
  <c r="F39" i="2"/>
  <c r="E39" i="2"/>
  <c r="D39" i="2"/>
  <c r="C39" i="2"/>
  <c r="B39" i="2"/>
  <c r="A39" i="2"/>
  <c r="F38" i="2"/>
  <c r="E38" i="2"/>
  <c r="D38" i="2"/>
  <c r="C38" i="2"/>
  <c r="B38" i="2"/>
  <c r="A38" i="2"/>
  <c r="F37" i="2"/>
  <c r="E37" i="2"/>
  <c r="D37" i="2"/>
  <c r="C37" i="2"/>
  <c r="B37" i="2"/>
  <c r="A37" i="2"/>
  <c r="F36" i="2"/>
  <c r="E36" i="2"/>
  <c r="D36" i="2"/>
  <c r="C36" i="2"/>
  <c r="B36" i="2"/>
  <c r="A36" i="2"/>
  <c r="F35" i="2"/>
  <c r="E35" i="2"/>
  <c r="D35" i="2"/>
  <c r="C35" i="2"/>
  <c r="B35" i="2"/>
  <c r="A35" i="2"/>
  <c r="F34" i="2"/>
  <c r="E34" i="2"/>
  <c r="D34" i="2"/>
  <c r="C34" i="2"/>
  <c r="B34" i="2"/>
  <c r="A34" i="2"/>
  <c r="F33" i="2"/>
  <c r="E33" i="2"/>
  <c r="D33" i="2"/>
  <c r="C33" i="2"/>
  <c r="B33" i="2"/>
  <c r="A33" i="2"/>
  <c r="F32" i="2"/>
  <c r="E32" i="2"/>
  <c r="D32" i="2"/>
  <c r="C32" i="2"/>
  <c r="B32" i="2"/>
  <c r="A32" i="2"/>
  <c r="F31" i="2"/>
  <c r="E31" i="2"/>
  <c r="D31" i="2"/>
  <c r="C31" i="2"/>
  <c r="B31" i="2"/>
  <c r="A31" i="2"/>
  <c r="F30" i="2"/>
  <c r="E30" i="2"/>
  <c r="D30" i="2"/>
  <c r="C30" i="2"/>
  <c r="B30" i="2"/>
  <c r="A30" i="2"/>
  <c r="F29" i="2"/>
  <c r="E29" i="2"/>
  <c r="D29" i="2"/>
  <c r="C29" i="2"/>
  <c r="B29" i="2"/>
  <c r="A29" i="2"/>
  <c r="F28" i="2"/>
  <c r="E28" i="2"/>
  <c r="D28" i="2"/>
  <c r="C28" i="2"/>
  <c r="B28" i="2"/>
  <c r="A28" i="2"/>
  <c r="F27" i="2"/>
  <c r="E27" i="2"/>
  <c r="D27" i="2"/>
  <c r="C27" i="2"/>
  <c r="B27" i="2"/>
  <c r="A27" i="2"/>
  <c r="F26" i="2"/>
  <c r="E26" i="2"/>
  <c r="D26" i="2"/>
  <c r="C26" i="2"/>
  <c r="B26" i="2"/>
  <c r="A26" i="2"/>
  <c r="F25" i="2"/>
  <c r="E25" i="2"/>
  <c r="D25" i="2"/>
  <c r="C25" i="2"/>
  <c r="B25" i="2"/>
  <c r="A25" i="2"/>
  <c r="F24" i="2"/>
  <c r="E24" i="2"/>
  <c r="D24" i="2"/>
  <c r="C24" i="2"/>
  <c r="B24" i="2"/>
  <c r="A24" i="2"/>
  <c r="F23" i="2"/>
  <c r="E23" i="2"/>
  <c r="D23" i="2"/>
  <c r="C23" i="2"/>
  <c r="B23" i="2"/>
  <c r="A23" i="2"/>
  <c r="F22" i="2"/>
  <c r="E22" i="2"/>
  <c r="D22" i="2"/>
  <c r="C22" i="2"/>
  <c r="B22" i="2"/>
  <c r="A22" i="2"/>
  <c r="F21" i="2"/>
  <c r="E21" i="2"/>
  <c r="D21" i="2"/>
  <c r="C21" i="2"/>
  <c r="B21" i="2"/>
  <c r="A21" i="2"/>
  <c r="F20" i="2"/>
  <c r="E20" i="2"/>
  <c r="D20" i="2"/>
  <c r="C20" i="2"/>
  <c r="B20" i="2"/>
  <c r="A20" i="2"/>
  <c r="F19" i="2"/>
  <c r="E19" i="2"/>
  <c r="D19" i="2"/>
  <c r="C19" i="2"/>
  <c r="B19" i="2"/>
  <c r="A19" i="2"/>
  <c r="F18" i="2"/>
  <c r="E18" i="2"/>
  <c r="D18" i="2"/>
  <c r="C18" i="2"/>
  <c r="B18" i="2"/>
  <c r="A18" i="2"/>
  <c r="F17" i="2"/>
  <c r="E17" i="2"/>
  <c r="D17" i="2"/>
  <c r="C17" i="2"/>
  <c r="B17" i="2"/>
  <c r="A17" i="2"/>
  <c r="F16" i="2"/>
  <c r="E16" i="2"/>
  <c r="D16" i="2"/>
  <c r="C16" i="2"/>
  <c r="B16" i="2"/>
  <c r="A16" i="2"/>
  <c r="F15" i="2"/>
  <c r="E15" i="2"/>
  <c r="D15" i="2"/>
  <c r="C15" i="2"/>
  <c r="B15" i="2"/>
  <c r="A15" i="2"/>
  <c r="F14" i="2"/>
  <c r="E14" i="2"/>
  <c r="D14" i="2"/>
  <c r="C14" i="2"/>
  <c r="B14" i="2"/>
  <c r="A14" i="2"/>
  <c r="F13" i="2"/>
  <c r="E13" i="2"/>
  <c r="D13" i="2"/>
  <c r="C13" i="2"/>
  <c r="B13" i="2"/>
  <c r="A13" i="2"/>
  <c r="F12" i="2"/>
  <c r="E12" i="2"/>
  <c r="D12" i="2"/>
  <c r="C12" i="2"/>
  <c r="B12" i="2"/>
  <c r="A12" i="2"/>
  <c r="F11" i="2"/>
  <c r="E11" i="2"/>
  <c r="D11" i="2"/>
  <c r="C11" i="2"/>
  <c r="B11" i="2"/>
  <c r="A11" i="2"/>
  <c r="F10" i="2"/>
  <c r="E10" i="2"/>
  <c r="D10" i="2"/>
  <c r="C10" i="2"/>
  <c r="B10" i="2"/>
  <c r="A10" i="2"/>
  <c r="F9" i="2"/>
  <c r="E9" i="2"/>
  <c r="D9" i="2"/>
  <c r="C9" i="2"/>
  <c r="B9" i="2"/>
  <c r="A9" i="2"/>
  <c r="F8" i="2"/>
  <c r="E8" i="2"/>
  <c r="D8" i="2"/>
  <c r="C8" i="2"/>
  <c r="B8" i="2"/>
  <c r="A8" i="2"/>
  <c r="F7" i="2"/>
  <c r="E7" i="2"/>
  <c r="D7" i="2"/>
  <c r="C7" i="2"/>
  <c r="B7" i="2"/>
  <c r="A7" i="2"/>
  <c r="F6" i="2"/>
  <c r="E6" i="2"/>
  <c r="D6" i="2"/>
  <c r="C6" i="2"/>
  <c r="B6" i="2"/>
  <c r="A6" i="2"/>
  <c r="F5" i="2"/>
  <c r="E5" i="2"/>
  <c r="D5" i="2"/>
  <c r="C5" i="2"/>
  <c r="B5" i="2"/>
  <c r="A5" i="2"/>
  <c r="F4" i="2"/>
  <c r="E4" i="2"/>
  <c r="D4" i="2"/>
  <c r="C4" i="2"/>
  <c r="B4" i="2"/>
  <c r="A4" i="2"/>
  <c r="F3" i="2"/>
  <c r="E3" i="2"/>
  <c r="D3" i="2"/>
  <c r="C3" i="2"/>
  <c r="B3" i="2"/>
  <c r="A3" i="2"/>
  <c r="F2" i="2"/>
  <c r="E2" i="2"/>
  <c r="D2" i="2"/>
  <c r="C2" i="2"/>
  <c r="B2" i="2"/>
  <c r="A2" i="2"/>
  <c r="G1" i="2"/>
  <c r="F1" i="2"/>
  <c r="E1" i="2"/>
  <c r="D1" i="2"/>
  <c r="C1" i="2"/>
  <c r="B1" i="2"/>
  <c r="A1" i="2"/>
  <c r="D42" i="1"/>
  <c r="C42" i="1"/>
  <c r="D36" i="1"/>
  <c r="D43" i="1"/>
  <c r="F41" i="1"/>
  <c r="D41" i="1"/>
  <c r="C41" i="1"/>
  <c r="D38" i="1"/>
  <c r="C38" i="1"/>
  <c r="D33" i="1"/>
  <c r="C33" i="1"/>
  <c r="D37" i="1"/>
  <c r="D35" i="1"/>
  <c r="D31" i="1"/>
  <c r="D29" i="1"/>
  <c r="C29" i="1"/>
  <c r="D26" i="1"/>
  <c r="D25" i="1"/>
  <c r="D24" i="1"/>
  <c r="D23" i="1"/>
  <c r="D16" i="1"/>
  <c r="C16" i="1"/>
  <c r="D15" i="1"/>
  <c r="C15" i="1"/>
  <c r="D12" i="1"/>
  <c r="C12" i="1"/>
  <c r="D9" i="1"/>
  <c r="D8" i="1"/>
  <c r="C8" i="1"/>
  <c r="D6" i="1"/>
  <c r="D3" i="1"/>
  <c r="D2" i="1"/>
  <c r="C2" i="1"/>
  <c r="D40" i="1"/>
  <c r="C40" i="1"/>
  <c r="D39" i="1"/>
  <c r="C39" i="1"/>
  <c r="F34" i="1"/>
  <c r="D34" i="1"/>
  <c r="C34" i="1"/>
  <c r="F32" i="1"/>
  <c r="D32" i="1"/>
  <c r="F30" i="1"/>
  <c r="D30" i="1"/>
  <c r="C30" i="1"/>
  <c r="D28" i="1"/>
  <c r="D22" i="1"/>
  <c r="C22" i="1"/>
  <c r="D21" i="1"/>
  <c r="C21" i="1"/>
  <c r="D20" i="1"/>
  <c r="D19" i="1"/>
  <c r="F14" i="1"/>
  <c r="C14" i="1"/>
  <c r="D13" i="1"/>
  <c r="D10" i="1"/>
  <c r="C7" i="1"/>
  <c r="D5" i="1"/>
  <c r="C5" i="1"/>
  <c r="H18" i="1" l="1"/>
  <c r="H7" i="1"/>
  <c r="H14" i="1"/>
  <c r="H22" i="1"/>
  <c r="H2" i="1"/>
  <c r="H5" i="1"/>
  <c r="H36" i="1"/>
  <c r="H11" i="1"/>
  <c r="H6" i="1"/>
  <c r="H34" i="1"/>
  <c r="H29" i="1"/>
  <c r="H31" i="1"/>
  <c r="H37" i="1"/>
  <c r="H17" i="1"/>
  <c r="H42" i="1"/>
  <c r="H43" i="1"/>
  <c r="H27" i="1"/>
  <c r="H15" i="1"/>
  <c r="H21" i="1"/>
  <c r="H10" i="1"/>
  <c r="H38" i="1"/>
  <c r="H12" i="1"/>
  <c r="H9" i="1"/>
  <c r="H8" i="1"/>
  <c r="H3" i="1"/>
  <c r="H40" i="1"/>
  <c r="H32" i="1"/>
  <c r="H28" i="1"/>
  <c r="H20" i="1"/>
  <c r="H19" i="1"/>
  <c r="H13" i="1"/>
  <c r="H4" i="1"/>
  <c r="H35" i="1"/>
  <c r="H30" i="1"/>
  <c r="H39" i="1"/>
  <c r="H16" i="1"/>
  <c r="H23" i="1"/>
  <c r="H24" i="1"/>
  <c r="H25" i="1"/>
  <c r="H26" i="1"/>
  <c r="H33" i="1"/>
  <c r="H41" i="1"/>
</calcChain>
</file>

<file path=xl/sharedStrings.xml><?xml version="1.0" encoding="utf-8"?>
<sst xmlns="http://schemas.openxmlformats.org/spreadsheetml/2006/main" count="1100" uniqueCount="109">
  <si>
    <t>Resource Category</t>
  </si>
  <si>
    <t>Elsevier</t>
  </si>
  <si>
    <t>General Content</t>
  </si>
  <si>
    <t>Provider</t>
  </si>
  <si>
    <t>Description of Access or Resource(s)</t>
  </si>
  <si>
    <t>End of Term, TBD</t>
  </si>
  <si>
    <t>Link to Access or Request the Resource</t>
  </si>
  <si>
    <t>Scope Limitations</t>
  </si>
  <si>
    <t>More Detail on Resource(s) or Limitations</t>
  </si>
  <si>
    <t>Expiration</t>
  </si>
  <si>
    <t>GDPR/Personal Data Privacy Policy (see comment attached to cell)</t>
  </si>
  <si>
    <t>None (Requires Signup)</t>
  </si>
  <si>
    <t>Ravenpack</t>
  </si>
  <si>
    <t>RavenPack has made public its COVID-19 news monitoring dashboard.</t>
  </si>
  <si>
    <t>Annual Reviews</t>
  </si>
  <si>
    <t>None (Open Access)</t>
  </si>
  <si>
    <t>None</t>
  </si>
  <si>
    <t>All access controls lifted</t>
  </si>
  <si>
    <t>30 April (to start)</t>
  </si>
  <si>
    <t>To be determined</t>
  </si>
  <si>
    <t>American Association for the Advancement of Science AAAS</t>
  </si>
  <si>
    <t>Current Customers</t>
  </si>
  <si>
    <t>Brill</t>
  </si>
  <si>
    <t>https://www2.brill.com/COVID-19_Collection</t>
  </si>
  <si>
    <t xml:space="preserve">If any new related content is published with Brill, it will be added to this collection. </t>
  </si>
  <si>
    <t>Infobase</t>
  </si>
  <si>
    <t>COVID19 Research</t>
  </si>
  <si>
    <t>Cochrane</t>
  </si>
  <si>
    <t xml:space="preserve">Access to Cochrane Library will be temporarily unrestricted </t>
  </si>
  <si>
    <t>EBSCO</t>
  </si>
  <si>
    <t>Faculty Select: faculty can search12,400+ Open Educational Resources, get links for their Learning Management System (LMS) or distribution to students</t>
  </si>
  <si>
    <t>Limit results to OER only, or include 225,000+ DRM-free EBSCO eBooks available for purchase if not already owned or leased</t>
  </si>
  <si>
    <t>90 days</t>
  </si>
  <si>
    <t>Already granted for all active ScienceDirect customers (also accessible through VitalSouce adn Redshelf)</t>
  </si>
  <si>
    <t>Index of Medieval Art</t>
  </si>
  <si>
    <t xml:space="preserve">This online database includes images and descriptive data to complement the print index at Princeton University. </t>
  </si>
  <si>
    <t>Access to 7 databases: American History; Bloom's Literature; Ferguson's Career Guidance Center; Issues &amp; Controversies; Today's Science; World News Digest; Writer's Reference Center</t>
  </si>
  <si>
    <t>Internet Archive</t>
  </si>
  <si>
    <t>Users can check out up to 10 ebooks at a time.</t>
  </si>
  <si>
    <t>John Libbey Eurotext</t>
  </si>
  <si>
    <t>Courseware</t>
  </si>
  <si>
    <t>American Medical Association</t>
  </si>
  <si>
    <t>American Psychological Association (APA)</t>
  </si>
  <si>
    <t>BioOne</t>
  </si>
  <si>
    <t>Due to regulations governing access to medical content, identification on the site is still necessary, but all of the articles are freely accessible. If you have access issues: contact@jle.com</t>
  </si>
  <si>
    <t>Clarivate Analytics</t>
  </si>
  <si>
    <t>CNKI</t>
  </si>
  <si>
    <t>Digital Science</t>
  </si>
  <si>
    <t>Emerald</t>
  </si>
  <si>
    <t>IEEE</t>
  </si>
  <si>
    <t>Karger</t>
  </si>
  <si>
    <t>Mary Ann Liebert</t>
  </si>
  <si>
    <t>McGraw-Hill Medical</t>
  </si>
  <si>
    <t>NEJM</t>
  </si>
  <si>
    <t>New York Times</t>
  </si>
  <si>
    <t>Ohio State University Press</t>
  </si>
  <si>
    <t>OUP</t>
  </si>
  <si>
    <t>Project MUSE</t>
  </si>
  <si>
    <t xml:space="preserve">Royal Society Publishing </t>
  </si>
  <si>
    <t>SAGE</t>
  </si>
  <si>
    <t>Springer Nature</t>
  </si>
  <si>
    <t>Taylor &amp; Francis</t>
  </si>
  <si>
    <t>University of California Press</t>
  </si>
  <si>
    <t>University of Michigan Press</t>
  </si>
  <si>
    <t>Wiley</t>
  </si>
  <si>
    <t>Wolters Kluwer</t>
  </si>
  <si>
    <t>699 OSU Press Books</t>
  </si>
  <si>
    <t>linguistics textbook language files also available on the Institutional repository in a separate collection [[add link]]</t>
  </si>
  <si>
    <t>[For the duration of the crisis]</t>
  </si>
  <si>
    <t>31 May to 30 June (varies by publisher)</t>
  </si>
  <si>
    <t>All 10 research journals</t>
  </si>
  <si>
    <r>
      <rPr>
        <b/>
        <sz val="10"/>
        <rFont val="Arial"/>
      </rPr>
      <t>Starting March 20</t>
    </r>
    <r>
      <rPr>
        <sz val="10"/>
        <color rgb="FF000000"/>
        <rFont val="Arial"/>
      </rPr>
      <t>, Free to read, not free to download</t>
    </r>
  </si>
  <si>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</si>
  <si>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</si>
  <si>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</si>
  <si>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</si>
  <si>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</si>
  <si>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</si>
  <si>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</si>
  <si>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</si>
  <si>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</si>
  <si>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</si>
  <si>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</si>
  <si>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</si>
  <si>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Site also includes Book Chapters, Preprints, and Drug Discovery Resources</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</si>
  <si>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</si>
  <si>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</si>
  <si>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</si>
  <si>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</si>
  <si>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</si>
  <si>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New York Times' most up-to-date information and guidance on the coronavirus</t>
  </si>
  <si>
    <t>https://www.nytimes.com/news-event/coronavirus</t>
  </si>
  <si>
    <t>150+ articles spanning science, technology, and medicine and in the social and behavioral sciences</t>
  </si>
  <si>
    <t>Fast tracking new research submitted to our journals related to the current situation and publishing it open access while waiving APCs</t>
  </si>
  <si>
    <t>Latest coronavirus research &amp; news items</t>
  </si>
  <si>
    <t>Includes dozens of recent research articles, Reviews and Comments, Blogs and 6 recent books</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</si>
  <si>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</si>
  <si>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</si>
  <si>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End of Semester</t>
  </si>
  <si>
    <t>access to IEEE suite of 400 + eLearning courses for students and faculty members teaching engineering and computer science</t>
  </si>
  <si>
    <t>Full list of courses available to IEEE Xplore current customers</t>
  </si>
  <si>
    <t>60 Day access</t>
  </si>
  <si>
    <t>Extending free access to eBooks/ eTextbooks and courseware access for instructors</t>
  </si>
  <si>
    <t>UK:https://sagepub.com/resources-to-help-you-teach-online-UK | Others:https://sagepub.com/resources-to-help-you-teach-online</t>
  </si>
  <si>
    <t>Requests for access to xybooks can be made at https://www.zybooks.com/</t>
  </si>
  <si>
    <t>https://ieeexplore.ieee.org/search/searchresult.jsp?newsearch=true&amp;queryText=%22Free%20Promotions%22:COVID-19</t>
  </si>
  <si>
    <t>access to IEEE articles research</t>
  </si>
  <si>
    <t>https://ieeexplore.ieee.org/courses/home</t>
  </si>
  <si>
    <t>* Informação complilada pelo ICOLC (International Coalition of Library Consortia)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</si>
</sst>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5" formatCode="ddd&quot; &quot;d&quot; &quot;mmm&quot; &quot;yyyy"/>
    <numFmt numFmtId="166" formatCode="d\ mmmm"/>
    <numFmt numFmtId="167" formatCode="mmm\ d\ yyyy"/>
    <numFmt numFmtId="168" formatCode="ddd\ d\ mmm\ yyyy"/>
    <numFmt numFmtId="169" formatCode="ddd\ mmm\ d\ yyyy"/>
    <numFmt numFmtId="170" formatCode="d\ mmm"/>
    <numFmt numFmtId="171" formatCode="d\ mmmm\ yyyy"/>
  </numFmts>
  <fonts count="50" x14ac:knownFonts="1">
    <font>
      <sz val="10"/>
      <color rgb="FF000000"/>
      <name val="Arial"/>
    </font>
    <font>
      <sz val="10"/>
      <color theme="1"/>
      <name val="Arial"/>
    </font>
    <font>
      <u/>
      <sz val="10"/>
      <color rgb="FF0000FF"/>
      <name val="Arial"/>
    </font>
    <font>
      <b/>
      <sz val="12"/>
      <color theme="1"/>
      <name val="Arial"/>
    </font>
    <font>
      <b/>
      <sz val="10"/>
      <color theme="1"/>
      <name val="Arial"/>
    </font>
    <font>
      <b/>
      <u/>
      <sz val="10"/>
      <color rgb="FF0000FF"/>
      <name val="Arial"/>
    </font>
    <font>
      <u/>
      <sz val="10"/>
      <color rgb="FF0000FF"/>
      <name val="Arial"/>
    </font>
    <font>
      <sz val="10"/>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theme="4"/>
      <name val="Arial"/>
    </font>
    <font>
      <u/>
      <sz val="10"/>
      <color rgb="FF0000FF"/>
      <name val="Arial"/>
    </font>
    <font>
      <u/>
      <sz val="10"/>
      <color rgb="FF0000FF"/>
      <name val="Arial"/>
    </font>
    <font>
      <u/>
      <sz val="10"/>
      <color rgb="FF0000FF"/>
      <name val="Arial"/>
    </font>
    <font>
      <b/>
      <sz val="10"/>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1"/>
      <color rgb="FF1155CC"/>
      <name val="Arial"/>
    </font>
    <font>
      <u/>
      <sz val="10"/>
      <color rgb="FF0000FF"/>
      <name val="Arial"/>
    </font>
    <font>
      <u/>
      <sz val="10"/>
      <color rgb="FF0000FF"/>
      <name val="Arial"/>
    </font>
    <font>
      <u/>
      <sz val="10"/>
      <color rgb="FF0000FF"/>
      <name val="Arial"/>
    </font>
    <font>
      <u/>
      <sz val="10"/>
      <color rgb="FF000000"/>
      <name val="Arial"/>
    </font>
    <font>
      <u/>
      <sz val="10"/>
      <color rgb="FF000000"/>
      <name val="Arial"/>
    </font>
    <font>
      <u/>
      <sz val="10"/>
      <color rgb="FF1155CC"/>
      <name val="Arial"/>
    </font>
    <font>
      <u/>
      <sz val="10"/>
      <color rgb="FF0000FF"/>
      <name val="Arial"/>
    </font>
    <font>
      <u/>
      <sz val="10"/>
      <color rgb="FF000000"/>
      <name val="Arial"/>
    </font>
    <font>
      <u/>
      <sz val="10"/>
      <color theme="10"/>
      <name val="Arial"/>
    </font>
    <font>
      <sz val="10"/>
      <color theme="1"/>
      <name val="Arial"/>
      <family val="2"/>
    </font>
    <font>
      <b/>
      <sz val="12"/>
      <color theme="0"/>
      <name val="Arial"/>
      <family val="2"/>
    </font>
    <font>
      <b/>
      <sz val="11"/>
      <color theme="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
      <patternFill patternType="solid">
        <fgColor rgb="FFD60093"/>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44" fillId="0" borderId="0" applyNumberFormat="0" applyFill="0" applyBorder="0" applyAlignment="0" applyProtection="0"/>
  </cellStyleXfs>
  <cellXfs count="89">
    <xf numFmtId="0" fontId="0" fillId="0" borderId="0" xfId="0" applyFont="1" applyAlignment="1"/>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xf numFmtId="165" fontId="1" fillId="0" borderId="0" xfId="0" applyNumberFormat="1" applyFont="1" applyAlignment="1">
      <alignment vertical="center"/>
    </xf>
    <xf numFmtId="0" fontId="6"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wrapText="1"/>
    </xf>
    <xf numFmtId="165" fontId="1" fillId="0" borderId="0" xfId="0" applyNumberFormat="1" applyFont="1"/>
    <xf numFmtId="0" fontId="17" fillId="0" borderId="0" xfId="0" applyFont="1"/>
    <xf numFmtId="0" fontId="1" fillId="0" borderId="0" xfId="0" applyFont="1" applyAlignment="1">
      <alignment horizontal="center" wrapText="1"/>
    </xf>
    <xf numFmtId="0" fontId="1" fillId="0" borderId="0" xfId="0" applyFont="1"/>
    <xf numFmtId="0" fontId="18" fillId="0" borderId="0" xfId="0" applyFont="1" applyAlignment="1">
      <alignment horizontal="center" wrapText="1"/>
    </xf>
    <xf numFmtId="0" fontId="1" fillId="0" borderId="0" xfId="0" applyFont="1" applyAlignment="1">
      <alignment vertical="center"/>
    </xf>
    <xf numFmtId="165" fontId="1" fillId="0" borderId="0" xfId="0" applyNumberFormat="1" applyFont="1"/>
    <xf numFmtId="168" fontId="1" fillId="0" borderId="0" xfId="0" applyNumberFormat="1" applyFont="1"/>
    <xf numFmtId="168" fontId="1" fillId="0" borderId="0" xfId="0" applyNumberFormat="1" applyFont="1" applyAlignment="1">
      <alignment vertical="center"/>
    </xf>
    <xf numFmtId="0" fontId="1" fillId="0" borderId="0" xfId="0" applyFont="1" applyAlignment="1">
      <alignment vertical="center"/>
    </xf>
    <xf numFmtId="0" fontId="26" fillId="0" borderId="0" xfId="0" applyFont="1" applyAlignment="1">
      <alignment wrapText="1"/>
    </xf>
    <xf numFmtId="169" fontId="1" fillId="0" borderId="0" xfId="0" applyNumberFormat="1" applyFont="1"/>
    <xf numFmtId="167" fontId="1" fillId="0" borderId="0" xfId="0" applyNumberFormat="1" applyFont="1"/>
    <xf numFmtId="171" fontId="1" fillId="0" borderId="0" xfId="0" applyNumberFormat="1" applyFont="1"/>
    <xf numFmtId="0" fontId="1" fillId="0" borderId="0" xfId="0" applyFont="1" applyAlignment="1">
      <alignment horizontal="center" vertical="center"/>
    </xf>
    <xf numFmtId="0" fontId="1" fillId="0" borderId="0" xfId="0" applyFont="1" applyAlignment="1">
      <alignment horizontal="center" wrapText="1"/>
    </xf>
    <xf numFmtId="0" fontId="3" fillId="2" borderId="0" xfId="0" applyFont="1" applyFill="1" applyBorder="1" applyAlignment="1">
      <alignment horizontal="center" vertical="center"/>
    </xf>
    <xf numFmtId="0" fontId="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2" fillId="0" borderId="0" xfId="0" applyFont="1" applyBorder="1" applyAlignment="1">
      <alignment horizontal="center" vertical="center" wrapText="1"/>
    </xf>
    <xf numFmtId="0" fontId="16" fillId="0" borderId="0" xfId="0" applyFont="1" applyBorder="1" applyAlignment="1">
      <alignment vertical="center" wrapText="1"/>
    </xf>
    <xf numFmtId="0" fontId="9" fillId="0" borderId="0" xfId="0" applyFont="1" applyBorder="1" applyAlignment="1">
      <alignment vertical="center"/>
    </xf>
    <xf numFmtId="166" fontId="9" fillId="0" borderId="0" xfId="0" applyNumberFormat="1" applyFont="1" applyBorder="1" applyAlignment="1">
      <alignment horizontal="left" vertical="center" wrapText="1"/>
    </xf>
    <xf numFmtId="0" fontId="13"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horizontal="center" vertical="center" wrapText="1"/>
    </xf>
    <xf numFmtId="166" fontId="1" fillId="0" borderId="0" xfId="0" applyNumberFormat="1" applyFont="1" applyBorder="1" applyAlignment="1">
      <alignment horizontal="lef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Border="1" applyAlignment="1">
      <alignment vertical="center"/>
    </xf>
    <xf numFmtId="0" fontId="27"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29"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vertical="center" wrapText="1"/>
    </xf>
    <xf numFmtId="170" fontId="9" fillId="0" borderId="0" xfId="0" applyNumberFormat="1" applyFont="1" applyBorder="1" applyAlignment="1">
      <alignment horizontal="left" vertical="center" wrapText="1"/>
    </xf>
    <xf numFmtId="0" fontId="33" fillId="0" borderId="0" xfId="0" applyFont="1" applyBorder="1" applyAlignment="1">
      <alignment vertical="center" wrapText="1"/>
    </xf>
    <xf numFmtId="0" fontId="0" fillId="3" borderId="0" xfId="0" applyFont="1" applyFill="1" applyBorder="1" applyAlignment="1">
      <alignment vertical="center" wrapText="1"/>
    </xf>
    <xf numFmtId="0" fontId="34" fillId="0" borderId="0" xfId="0" applyFont="1" applyBorder="1" applyAlignment="1">
      <alignment vertical="center" wrapText="1"/>
    </xf>
    <xf numFmtId="0" fontId="1" fillId="0" borderId="0" xfId="0" applyFont="1" applyBorder="1" applyAlignment="1">
      <alignment wrapText="1"/>
    </xf>
    <xf numFmtId="0" fontId="19" fillId="0" borderId="0" xfId="0" applyFont="1" applyBorder="1" applyAlignment="1">
      <alignment vertical="center" wrapText="1"/>
    </xf>
    <xf numFmtId="0" fontId="35" fillId="0" borderId="0" xfId="0" applyFont="1" applyBorder="1" applyAlignment="1">
      <alignment wrapText="1"/>
    </xf>
    <xf numFmtId="0" fontId="36" fillId="0" borderId="0" xfId="0" applyFont="1" applyBorder="1" applyAlignment="1">
      <alignment vertical="center" wrapText="1"/>
    </xf>
    <xf numFmtId="0" fontId="37" fillId="0" borderId="0" xfId="0" applyFont="1" applyBorder="1" applyAlignment="1">
      <alignment vertical="center" wrapText="1"/>
    </xf>
    <xf numFmtId="0" fontId="38" fillId="0" borderId="0" xfId="0" applyFont="1" applyBorder="1" applyAlignment="1">
      <alignment vertical="center" wrapText="1"/>
    </xf>
    <xf numFmtId="0" fontId="39"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1" fillId="3" borderId="0" xfId="0" applyFont="1" applyFill="1" applyBorder="1" applyAlignment="1">
      <alignment horizontal="left" vertical="center"/>
    </xf>
    <xf numFmtId="0" fontId="8" fillId="0" borderId="0" xfId="0" applyFont="1" applyBorder="1" applyAlignment="1">
      <alignment vertical="center" wrapText="1"/>
    </xf>
    <xf numFmtId="0" fontId="42" fillId="0" borderId="0" xfId="0" applyFont="1" applyBorder="1" applyAlignment="1">
      <alignment vertical="center"/>
    </xf>
    <xf numFmtId="0" fontId="43"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3" fillId="4" borderId="0" xfId="0" applyFont="1" applyFill="1" applyBorder="1" applyAlignment="1">
      <alignment horizontal="center" vertical="center"/>
    </xf>
    <xf numFmtId="0" fontId="1" fillId="5" borderId="0" xfId="0" applyFont="1" applyFill="1" applyBorder="1" applyAlignment="1">
      <alignment vertical="center"/>
    </xf>
    <xf numFmtId="0" fontId="9" fillId="5" borderId="0" xfId="0" applyFont="1" applyFill="1" applyBorder="1" applyAlignment="1">
      <alignment vertical="center"/>
    </xf>
    <xf numFmtId="0" fontId="0" fillId="5" borderId="0" xfId="0" applyFont="1" applyFill="1" applyBorder="1" applyAlignment="1"/>
    <xf numFmtId="0" fontId="46"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4" fillId="0" borderId="0" xfId="1" applyAlignment="1"/>
    <xf numFmtId="0" fontId="45" fillId="0" borderId="0" xfId="0" applyFont="1" applyBorder="1" applyAlignment="1">
      <alignment vertical="center" wrapText="1"/>
    </xf>
    <xf numFmtId="0" fontId="49" fillId="0" borderId="0" xfId="0" applyFont="1" applyBorder="1" applyAlignment="1">
      <alignment vertical="center" wrapText="1"/>
    </xf>
    <xf numFmtId="0" fontId="48" fillId="0" borderId="0" xfId="0" applyFont="1" applyBorder="1" applyAlignment="1">
      <alignment vertical="center" wrapText="1"/>
    </xf>
    <xf numFmtId="0" fontId="49" fillId="3" borderId="0" xfId="0" applyFont="1" applyFill="1" applyBorder="1" applyAlignment="1">
      <alignment vertical="center" wrapText="1"/>
    </xf>
    <xf numFmtId="0" fontId="49" fillId="0" borderId="0" xfId="0" applyFont="1" applyBorder="1" applyAlignment="1">
      <alignment vertical="center"/>
    </xf>
    <xf numFmtId="0" fontId="45" fillId="7" borderId="0" xfId="0" applyFont="1" applyFill="1" applyBorder="1" applyAlignment="1">
      <alignment wrapText="1"/>
    </xf>
  </cellXfs>
  <cellStyles count="2">
    <cellStyle name="Hyperlink" xfId="1" builtinId="8"/>
    <cellStyle name="Normal"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xr9:uid="{00000000-0011-0000-FFFF-FFFF00000000}">
      <tableStyleElement type="headerRow" dxfId="19"/>
      <tableStyleElement type="firstRowStripe" dxfId="18"/>
      <tableStyleElement type="secondRowStripe" dxfId="17"/>
    </tableStyle>
    <tableStyle name="Providers-style" pivot="0" count="3" xr9:uid="{00000000-0011-0000-FFFF-FFFF01000000}">
      <tableStyleElement type="headerRow" dxfId="16"/>
      <tableStyleElement type="firstRowStripe" dxfId="15"/>
      <tableStyleElement type="secondRowStripe" dxfId="14"/>
    </tableStyle>
  </tableStyles>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2:Z44" headerRowCount="0" headerRowDxfId="13" totalsRowDxfId="12">
  <sortState xmlns:xlrd2="http://schemas.microsoft.com/office/spreadsheetml/2017/richdata2" ref="A2:Z43">
    <sortCondition ref="A2:A43"/>
  </sortState>
  <tableColumns count="2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13" xr3:uid="{00000000-0010-0000-0000-00000D000000}" name="Column13" dataDxfId="11"/>
    <tableColumn id="14" xr3:uid="{00000000-0010-0000-0000-00000E000000}" name="Column14" dataDxfId="10"/>
    <tableColumn id="15" xr3:uid="{00000000-0010-0000-0000-00000F000000}" name="Column15" dataDxfId="9"/>
    <tableColumn id="16" xr3:uid="{00000000-0010-0000-0000-000010000000}" name="Column16" dataDxfId="8"/>
    <tableColumn id="17" xr3:uid="{00000000-0010-0000-0000-000011000000}" name="Column17" dataDxfId="7"/>
    <tableColumn id="18" xr3:uid="{00000000-0010-0000-0000-000012000000}" name="Column18" dataDxfId="6"/>
    <tableColumn id="19" xr3:uid="{00000000-0010-0000-0000-000013000000}" name="Column19" dataDxfId="5"/>
    <tableColumn id="20" xr3:uid="{00000000-0010-0000-0000-000014000000}" name="Column20" dataDxfId="4"/>
    <tableColumn id="21" xr3:uid="{00000000-0010-0000-0000-000015000000}" name="Column21" dataDxfId="3"/>
    <tableColumn id="22" xr3:uid="{00000000-0010-0000-0000-000016000000}" name="Column22" dataDxfId="2"/>
    <tableColumn id="23" xr3:uid="{00000000-0010-0000-0000-000017000000}" name="Column23" dataDxfId="1"/>
    <tableColumn id="24" xr3:uid="{00000000-0010-0000-0000-000018000000}" name="Column24" dataDxfId="0"/>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 id="30" xr3:uid="{00000000-0010-0000-0000-00001E000000}" name="Column3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A1:F104" headerRowCount="0">
  <tableColumns count="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chranelibrary.com/covid-19" TargetMode="External"/><Relationship Id="rId7" Type="http://schemas.openxmlformats.org/officeDocument/2006/relationships/table" Target="../tables/table1.xml"/><Relationship Id="rId2" Type="http://schemas.openxmlformats.org/officeDocument/2006/relationships/hyperlink" Target="https://www.apa.org/practice/programs/dmhi/research-information/pandemics" TargetMode="External"/><Relationship Id="rId1" Type="http://schemas.openxmlformats.org/officeDocument/2006/relationships/hyperlink" Target="https://www2.brill.com/COVID-19_Collection" TargetMode="External"/><Relationship Id="rId6" Type="http://schemas.openxmlformats.org/officeDocument/2006/relationships/hyperlink" Target="https://ieeexplore.ieee.org/courses/home" TargetMode="External"/><Relationship Id="rId5" Type="http://schemas.openxmlformats.org/officeDocument/2006/relationships/hyperlink" Target="https://ieeexplore.ieee.org/search/searchresult.jsp?newsearch=true&amp;queryText=%22Free%20Promotions%22:COVID-19" TargetMode="External"/><Relationship Id="rId4" Type="http://schemas.openxmlformats.org/officeDocument/2006/relationships/hyperlink" Target="https://www.nytimes.com/news-event/coronaviru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o" TargetMode="External"/><Relationship Id="rId21" Type="http://schemas.openxmlformats.org/officeDocument/2006/relationships/hyperlink" Target="https://docs.google.com/spreadsheets/d/1xiINlF9P00tO-5lGKi3v4S413iujYCm5QJoKUG19a_Y/edit?disco=AAAAJOCzR18" TargetMode="External"/><Relationship Id="rId42" Type="http://schemas.openxmlformats.org/officeDocument/2006/relationships/hyperlink" Target="https://jamanetwork.com/pages/privacy-policy" TargetMode="External"/><Relationship Id="rId47" Type="http://schemas.openxmlformats.org/officeDocument/2006/relationships/hyperlink" Target="https://docs.google.com/spreadsheets/d/1xiINlF9P00tO-5lGKi3v4S413iujYCm5QJoKUG19a_Y/edit?disco=AAAAJOCzR2k" TargetMode="External"/><Relationship Id="rId63" Type="http://schemas.openxmlformats.org/officeDocument/2006/relationships/hyperlink" Target="https://www.jle.com/en/infos_legales" TargetMode="External"/><Relationship Id="rId68" Type="http://schemas.openxmlformats.org/officeDocument/2006/relationships/hyperlink" Target="https://docs.google.com/spreadsheets/d/1xiINlF9P00tO-5lGKi3v4S413iujYCm5QJoKUG19a_Y/edit?disco=AAAAJOWMoD0" TargetMode="External"/><Relationship Id="rId84" Type="http://schemas.openxmlformats.org/officeDocument/2006/relationships/hyperlink" Target="https://docs.google.com/spreadsheets/d/1xiINlF9P00tO-5lGKi3v4S413iujYCm5QJoKUG19a_Y/edit?disco=AAAAJPpqkPM" TargetMode="External"/><Relationship Id="rId89" Type="http://schemas.openxmlformats.org/officeDocument/2006/relationships/hyperlink" Target="https://docs.google.com/spreadsheets/d/1xiINlF9P00tO-5lGKi3v4S413iujYCm5QJoKUG19a_Y/edit?disco=AAAAJPpqksk" TargetMode="External"/><Relationship Id="rId16" Type="http://schemas.openxmlformats.org/officeDocument/2006/relationships/hyperlink" Target="https://www.proquest.com/about/privacy-statement.html" TargetMode="External"/><Relationship Id="rId11" Type="http://schemas.openxmlformats.org/officeDocument/2006/relationships/hyperlink" Target="https://docs.google.com/spreadsheets/d/1xiINlF9P00tO-5lGKi3v4S413iujYCm5QJoKUG19a_Y/edit?disco=AAAAJOCzR1g" TargetMode="External"/><Relationship Id="rId32" Type="http://schemas.openxmlformats.org/officeDocument/2006/relationships/hyperlink" Target="https://docs.google.com/spreadsheets/d/1xiINlF9P00tO-5lGKi3v4S413iujYCm5QJoKUG19a_Y/edit?disco=AAAAJOCzR1I" TargetMode="External"/><Relationship Id="rId37" Type="http://schemas.openxmlformats.org/officeDocument/2006/relationships/hyperlink" Target="https://docs.google.com/spreadsheets/d/1xiINlF9P00tO-5lGKi3v4S413iujYCm5QJoKUG19a_Y/edit?disco=AAAAJOCzR04" TargetMode="External"/><Relationship Id="rId53" Type="http://schemas.openxmlformats.org/officeDocument/2006/relationships/hyperlink" Target="https://docs.google.com/spreadsheets/d/1xiINlF9P00tO-5lGKi3v4S413iujYCm5QJoKUG19a_Y/edit?disco=AAAAJOWMoAI" TargetMode="External"/><Relationship Id="rId58" Type="http://schemas.openxmlformats.org/officeDocument/2006/relationships/hyperlink" Target="https://www.bloomsbury.com/us/privacy-policy/" TargetMode="External"/><Relationship Id="rId74" Type="http://schemas.openxmlformats.org/officeDocument/2006/relationships/hyperlink" Target="https://www.rsc.org/news-events/articles/2018/jan/gdpr-information/" TargetMode="External"/><Relationship Id="rId79" Type="http://schemas.openxmlformats.org/officeDocument/2006/relationships/hyperlink" Target="https://docs.google.com/spreadsheets/d/1xiINlF9P00tO-5lGKi3v4S413iujYCm5QJoKUG19a_Y/edit?disco=AAAAJPpqheU" TargetMode="External"/><Relationship Id="rId5" Type="http://schemas.openxmlformats.org/officeDocument/2006/relationships/hyperlink" Target="https://docs.google.com/spreadsheets/d/1xiINlF9P00tO-5lGKi3v4S413iujYCm5QJoKUG19a_Y/edit?disco=AAAAJOCzR0w" TargetMode="External"/><Relationship Id="rId90" Type="http://schemas.openxmlformats.org/officeDocument/2006/relationships/hyperlink" Target="https://docs.google.com/spreadsheets/d/1xiINlF9P00tO-5lGKi3v4S413iujYCm5QJoKUG19a_Y/edit?disco=AAAAJPpqkwI" TargetMode="External"/><Relationship Id="rId95" Type="http://schemas.openxmlformats.org/officeDocument/2006/relationships/hyperlink" Target="https://docs.google.com/spreadsheets/d/1xiINlF9P00tO-5lGKi3v4S413iujYCm5QJoKUG19a_Y/edit?disco=AAAAJPvwflA" TargetMode="External"/><Relationship Id="rId22" Type="http://schemas.openxmlformats.org/officeDocument/2006/relationships/hyperlink" Target="https://www.macmillanihe.com/page/privacy-policy/" TargetMode="External"/><Relationship Id="rId27" Type="http://schemas.openxmlformats.org/officeDocument/2006/relationships/hyperlink" Target="https://www.springernature.com/la/legal/privacy-statement/11033522" TargetMode="External"/><Relationship Id="rId43" Type="http://schemas.openxmlformats.org/officeDocument/2006/relationships/hyperlink" Target="https://docs.google.com/spreadsheets/d/1xiINlF9P00tO-5lGKi3v4S413iujYCm5QJoKUG19a_Y/edit?disco=AAAAJOCzR2c" TargetMode="External"/><Relationship Id="rId48" Type="http://schemas.openxmlformats.org/officeDocument/2006/relationships/hyperlink" Target="https://www.emeraldgrouppublishing.com/about/policies/privacy.htm" TargetMode="External"/><Relationship Id="rId64" Type="http://schemas.openxmlformats.org/officeDocument/2006/relationships/hyperlink" Target="https://docs.google.com/spreadsheets/d/1xiINlF9P00tO-5lGKi3v4S413iujYCm5QJoKUG19a_Y/edit?disco=AAAAJOWMpOs" TargetMode="External"/><Relationship Id="rId69" Type="http://schemas.openxmlformats.org/officeDocument/2006/relationships/hyperlink" Target="https://www.nejmgroup.org/legal/privacy-policy.htm?query=footer" TargetMode="External"/><Relationship Id="rId80" Type="http://schemas.openxmlformats.org/officeDocument/2006/relationships/hyperlink" Target="https://docs.google.com/spreadsheets/d/1xiINlF9P00tO-5lGKi3v4S413iujYCm5QJoKUG19a_Y/edit?disco=AAAAGV1qUWI" TargetMode="External"/><Relationship Id="rId85" Type="http://schemas.openxmlformats.org/officeDocument/2006/relationships/hyperlink" Target="https://docs.google.com/spreadsheets/d/1xiINlF9P00tO-5lGKi3v4S413iujYCm5QJoKUG19a_Y/edit?disco=AAAAJPvwfg8" TargetMode="Externa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docs.google.com/spreadsheets/d/1xiINlF9P00tO-5lGKi3v4S413iujYCm5QJoKUG19a_Y/edit?disco=AAAAJOCzR2M" TargetMode="External"/><Relationship Id="rId25" Type="http://schemas.openxmlformats.org/officeDocument/2006/relationships/hyperlink" Target="https://docs.google.com/spreadsheets/d/1xiINlF9P00tO-5lGKi3v4S413iujYCm5QJoKUG19a_Y/edit?disco=AAAAJOCzR0s" TargetMode="External"/><Relationship Id="rId33" Type="http://schemas.openxmlformats.org/officeDocument/2006/relationships/hyperlink" Target="https://docs.google.com/spreadsheets/d/1xiINlF9P00tO-5lGKi3v4S413iujYCm5QJoKUG19a_Y/edit?disco=AAAAJOCzR0k" TargetMode="External"/><Relationship Id="rId38" Type="http://schemas.openxmlformats.org/officeDocument/2006/relationships/hyperlink" Target="https://docs.google.com/spreadsheets/d/1xiINlF9P00tO-5lGKi3v4S413iujYCm5QJoKUG19a_Y/edit?disco=AAAAJOCzR1A" TargetMode="External"/><Relationship Id="rId46" Type="http://schemas.openxmlformats.org/officeDocument/2006/relationships/hyperlink" Target="https://www.ithaka.org/privacypolicy" TargetMode="External"/><Relationship Id="rId59" Type="http://schemas.openxmlformats.org/officeDocument/2006/relationships/hyperlink" Target="https://docs.google.com/spreadsheets/d/1xiINlF9P00tO-5lGKi3v4S413iujYCm5QJoKUG19a_Y/edit?disco=AAAAJOWMoDg" TargetMode="External"/><Relationship Id="rId67" Type="http://schemas.openxmlformats.org/officeDocument/2006/relationships/hyperlink" Target="https://www.ucpress.edu/about/privacy-policy" TargetMode="External"/><Relationship Id="rId20" Type="http://schemas.openxmlformats.org/officeDocument/2006/relationships/hyperlink" Target="https://www.softchalkcloud.com/privacy" TargetMode="External"/><Relationship Id="rId41" Type="http://schemas.openxmlformats.org/officeDocument/2006/relationships/hyperlink" Target="https://docs.google.com/spreadsheets/d/1xiINlF9P00tO-5lGKi3v4S413iujYCm5QJoKUG19a_Y/edit?disco=AAAAJOCzR2Y" TargetMode="External"/><Relationship Id="rId54" Type="http://schemas.openxmlformats.org/officeDocument/2006/relationships/hyperlink" Target="https://help.heinonline.org/kb/what-is-heinonlines-privacy-policy/" TargetMode="External"/><Relationship Id="rId62" Type="http://schemas.openxmlformats.org/officeDocument/2006/relationships/hyperlink" Target="https://docs.google.com/spreadsheets/d/1xiINlF9P00tO-5lGKi3v4S413iujYCm5QJoKUG19a_Y/edit?disco=AAAAJOWMoDo" TargetMode="External"/><Relationship Id="rId70" Type="http://schemas.openxmlformats.org/officeDocument/2006/relationships/hyperlink" Target="https://docs.google.com/spreadsheets/d/1xiINlF9P00tO-5lGKi3v4S413iujYCm5QJoKUG19a_Y/edit?disco=AAAAJOWMoEs" TargetMode="External"/><Relationship Id="rId75" Type="http://schemas.openxmlformats.org/officeDocument/2006/relationships/hyperlink" Target="https://docs.google.com/spreadsheets/d/1xiINlF9P00tO-5lGKi3v4S413iujYCm5QJoKUG19a_Y/edit?disco=AAAAGV1qUV0" TargetMode="External"/><Relationship Id="rId83" Type="http://schemas.openxmlformats.org/officeDocument/2006/relationships/hyperlink" Target="https://archive.org/details/nationalemergencylibrary" TargetMode="External"/><Relationship Id="rId88" Type="http://schemas.openxmlformats.org/officeDocument/2006/relationships/hyperlink" Target="https://docs.google.com/spreadsheets/d/1xiINlF9P00tO-5lGKi3v4S413iujYCm5QJoKUG19a_Y/edit?disco=AAAAJPpqkp4" TargetMode="External"/><Relationship Id="rId91" Type="http://schemas.openxmlformats.org/officeDocument/2006/relationships/hyperlink" Target="https://docs.google.com/spreadsheets/d/1xiINlF9P00tO-5lGKi3v4S413iujYCm5QJoKUG19a_Y/edit" TargetMode="External"/><Relationship Id="rId96" Type="http://schemas.openxmlformats.org/officeDocument/2006/relationships/hyperlink" Target="https://docs.google.com/spreadsheets/d/1xiINlF9P00tO-5lGKi3v4S413iujYCm5QJoKUG19a_Y/edit"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docs.google.com/spreadsheets/d/1xiINlF9P00tO-5lGKi3v4S413iujYCm5QJoKUG19a_Y/edit?disco=AAAAJOCzR1E" TargetMode="External"/><Relationship Id="rId23" Type="http://schemas.openxmlformats.org/officeDocument/2006/relationships/hyperlink" Target="https://docs.google.com/spreadsheets/d/1xiINlF9P00tO-5lGKi3v4S413iujYCm5QJoKUG19a_Y/edit?disco=AAAAJOCzR10" TargetMode="External"/><Relationship Id="rId28" Type="http://schemas.openxmlformats.org/officeDocument/2006/relationships/hyperlink" Target="https://docs.google.com/spreadsheets/d/1xiINlF9P00tO-5lGKi3v4S413iujYCm5QJoKUG19a_Y/edit?disco=AAAAJOCzR2A" TargetMode="External"/><Relationship Id="rId36" Type="http://schemas.openxmlformats.org/officeDocument/2006/relationships/hyperlink" Target="https://docs.google.com/spreadsheets/d/1xiINlF9P00tO-5lGKi3v4S413iujYCm5QJoKUG19a_Y/edit?disco=AAAAJOCzR04" TargetMode="External"/><Relationship Id="rId49" Type="http://schemas.openxmlformats.org/officeDocument/2006/relationships/hyperlink" Target="https://docs.google.com/spreadsheets/d/1xiINlF9P00tO-5lGKi3v4S413iujYCm5QJoKUG19a_Y/edit?disco=AAAAJOCzR2o" TargetMode="External"/><Relationship Id="rId57" Type="http://schemas.openxmlformats.org/officeDocument/2006/relationships/hyperlink" Target="https://docs.google.com/spreadsheets/d/1xiINlF9P00tO-5lGKi3v4S413iujYCm5QJoKUG19a_Y/edit?disco=AAAAJOWMoAQ"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wM" TargetMode="External"/><Relationship Id="rId44" Type="http://schemas.openxmlformats.org/officeDocument/2006/relationships/hyperlink" Target="https://wolterskluwer.com/privacy-cookies.html" TargetMode="External"/><Relationship Id="rId52" Type="http://schemas.openxmlformats.org/officeDocument/2006/relationships/hyperlink" Target="https://www.karger.com/Info/PrivacyPolicy" TargetMode="External"/><Relationship Id="rId60" Type="http://schemas.openxmlformats.org/officeDocument/2006/relationships/hyperlink" Target="https://www.dimensions.ai/privacy/" TargetMode="External"/><Relationship Id="rId65" Type="http://schemas.openxmlformats.org/officeDocument/2006/relationships/hyperlink" Target="https://www.ebsco.com/company/privacy-policy" TargetMode="External"/><Relationship Id="rId73" Type="http://schemas.openxmlformats.org/officeDocument/2006/relationships/hyperlink" Target="https://www.ebsco.com/company/privacy-policy" TargetMode="External"/><Relationship Id="rId78" Type="http://schemas.openxmlformats.org/officeDocument/2006/relationships/hyperlink" Target="https://www.accessmedicinenetwork.com/pages/privacy-policy-mgh" TargetMode="External"/><Relationship Id="rId81" Type="http://schemas.openxmlformats.org/officeDocument/2006/relationships/hyperlink" Target="https://docs.google.com/spreadsheets/d/1xiINlF9P00tO-5lGKi3v4S413iujYCm5QJoKUG19a_Y/edit?disco=AAAAGV1qUWA" TargetMode="External"/><Relationship Id="rId86" Type="http://schemas.openxmlformats.org/officeDocument/2006/relationships/hyperlink" Target="https://docs.google.com/spreadsheets/d/1xiINlF9P00tO-5lGKi3v4S413iujYCm5QJoKUG19a_Y/edit?disco=AAAAJPpqkoU" TargetMode="External"/><Relationship Id="rId94" Type="http://schemas.openxmlformats.org/officeDocument/2006/relationships/hyperlink" Target="https://www.ravenpack.com/privacy/"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www.wiley-vch.de/en/info/contact-masthead" TargetMode="External"/><Relationship Id="rId39" Type="http://schemas.openxmlformats.org/officeDocument/2006/relationships/hyperlink" Target="https://docs.google.com/spreadsheets/d/1xiINlF9P00tO-5lGKi3v4S413iujYCm5QJoKUG19a_Y/edit?disco=AAAAJOCzR1U" TargetMode="External"/><Relationship Id="rId34" Type="http://schemas.openxmlformats.org/officeDocument/2006/relationships/hyperlink" Target="https://www.dukeupress.edu/Legal/Privacy" TargetMode="External"/><Relationship Id="rId50" Type="http://schemas.openxmlformats.org/officeDocument/2006/relationships/hyperlink" Target="https://informa.com/privacy-policy/" TargetMode="External"/><Relationship Id="rId55" Type="http://schemas.openxmlformats.org/officeDocument/2006/relationships/hyperlink" Target="https://docs.google.com/spreadsheets/d/1xiINlF9P00tO-5lGKi3v4S413iujYCm5QJoKUG19a_Y/edit?disco=AAAAJOWMoAM" TargetMode="External"/><Relationship Id="rId76" Type="http://schemas.openxmlformats.org/officeDocument/2006/relationships/hyperlink" Target="https://global.oup.com/booksites/content/9780198846864/" TargetMode="External"/><Relationship Id="rId97" Type="http://schemas.openxmlformats.org/officeDocument/2006/relationships/table" Target="../tables/table2.xm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www.ieee.org/about/help/security_privacy.html" TargetMode="External"/><Relationship Id="rId92" Type="http://schemas.openxmlformats.org/officeDocument/2006/relationships/hyperlink" Target="https://apropos.erudit.org/en/implementation-of-a-privacy-policy/" TargetMode="External"/><Relationship Id="rId2" Type="http://schemas.openxmlformats.org/officeDocument/2006/relationships/hyperlink" Target="https://drive.google.com/open?id=1pFSA-yEDixl5ZKtQmEUOuW_vdDFLdzDbhjP5Cjrkajo" TargetMode="External"/><Relationship Id="rId29" Type="http://schemas.openxmlformats.org/officeDocument/2006/relationships/hyperlink" Target="https://docs.google.com/spreadsheets/d/1xiINlF9P00tO-5lGKi3v4S413iujYCm5QJoKUG19a_Y/edit?disco=AAAAJOCzR00" TargetMode="External"/><Relationship Id="rId24" Type="http://schemas.openxmlformats.org/officeDocument/2006/relationships/hyperlink" Target="https://www.ebsco.com/gdpr" TargetMode="External"/><Relationship Id="rId40" Type="http://schemas.openxmlformats.org/officeDocument/2006/relationships/hyperlink" Target="https://www.wiley.com/en-gb/privacy" TargetMode="External"/><Relationship Id="rId45" Type="http://schemas.openxmlformats.org/officeDocument/2006/relationships/hyperlink" Target="https://docs.google.com/spreadsheets/d/1xiINlF9P00tO-5lGKi3v4S413iujYCm5QJoKUG19a_Y/edit?disco=AAAAJOCzR2g" TargetMode="External"/><Relationship Id="rId66" Type="http://schemas.openxmlformats.org/officeDocument/2006/relationships/hyperlink" Target="https://docs.google.com/spreadsheets/d/1xiINlF9P00tO-5lGKi3v4S413iujYCm5QJoKUG19a_Y/edit?disco=AAAAJOWMoDw" TargetMode="External"/><Relationship Id="rId87" Type="http://schemas.openxmlformats.org/officeDocument/2006/relationships/hyperlink" Target="https://royalsociety.org/about-us/terms-conditions-policies/cookies/" TargetMode="External"/><Relationship Id="rId61" Type="http://schemas.openxmlformats.org/officeDocument/2006/relationships/hyperlink" Target="https://docs.google.com/spreadsheets/d/1xiINlF9P00tO-5lGKi3v4S413iujYCm5QJoKUG19a_Y/edit?disco=AAAAJOWMoDk" TargetMode="External"/><Relationship Id="rId82" Type="http://schemas.openxmlformats.org/officeDocument/2006/relationships/hyperlink" Target="https://docs.google.com/spreadsheets/d/1xiINlF9P00tO-5lGKi3v4S413iujYCm5QJoKUG19a_Y/edit?disco=AAAAGV1qUV8" TargetMode="External"/><Relationship Id="rId19" Type="http://schemas.openxmlformats.org/officeDocument/2006/relationships/hyperlink" Target="https://docs.google.com/spreadsheets/d/1xiINlF9P00tO-5lGKi3v4S413iujYCm5QJoKUG19a_Y/edit?disco=AAAAJOCzR2I" TargetMode="External"/><Relationship Id="rId14" Type="http://schemas.openxmlformats.org/officeDocument/2006/relationships/hyperlink" Target="https://privacy.elsevier.com/" TargetMode="External"/><Relationship Id="rId30" Type="http://schemas.openxmlformats.org/officeDocument/2006/relationships/hyperlink" Target="https://docs.google.com/spreadsheets/d/1xiINlF9P00tO-5lGKi3v4S413iujYCm5QJoKUG19a_Y/edit?disco=AAAAJOCzR1Q" TargetMode="External"/><Relationship Id="rId35" Type="http://schemas.openxmlformats.org/officeDocument/2006/relationships/hyperlink" Target="https://docs.google.com/spreadsheets/d/1xiINlF9P00tO-5lGKi3v4S413iujYCm5QJoKUG19a_Y/edit?disco=AAAAJOCzR1M" TargetMode="External"/><Relationship Id="rId56" Type="http://schemas.openxmlformats.org/officeDocument/2006/relationships/hyperlink" Target="https://privacy.liebertpub.com/" TargetMode="External"/><Relationship Id="rId77" Type="http://schemas.openxmlformats.org/officeDocument/2006/relationships/hyperlink" Target="https://docs.google.com/spreadsheets/d/1xiINlF9P00tO-5lGKi3v4S413iujYCm5QJoKUG19a_Y/edit?disco=AAAAGV1qUV4"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E" TargetMode="External"/><Relationship Id="rId72" Type="http://schemas.openxmlformats.org/officeDocument/2006/relationships/hyperlink" Target="https://docs.google.com/spreadsheets/d/1xiINlF9P00tO-5lGKi3v4S413iujYCm5QJoKUG19a_Y/edit?disco=AAAAJOWMoEw" TargetMode="External"/><Relationship Id="rId93" Type="http://schemas.openxmlformats.org/officeDocument/2006/relationships/hyperlink" Target="https://docs.google.com/spreadsheets/d/1xiINlF9P00tO-5lGKi3v4S413iujYCm5QJoKUG19a_Y/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44"/>
  <sheetViews>
    <sheetView tabSelected="1" workbookViewId="0">
      <pane xSplit="1" ySplit="2" topLeftCell="B3" activePane="bottomRight" state="frozen"/>
      <selection pane="topRight" activeCell="B1" sqref="B1"/>
      <selection pane="bottomLeft" activeCell="A5" sqref="A5"/>
      <selection pane="bottomRight" activeCell="A51" sqref="A51"/>
    </sheetView>
  </sheetViews>
  <sheetFormatPr defaultColWidth="14.453125" defaultRowHeight="15.75" customHeight="1" x14ac:dyDescent="0.25"/>
  <cols>
    <col min="1" max="1" width="34.453125" style="28" customWidth="1"/>
    <col min="2" max="2" width="17.81640625" style="28" customWidth="1"/>
    <col min="3" max="3" width="43.7265625" style="28" customWidth="1"/>
    <col min="4" max="4" width="37.81640625" style="28" customWidth="1"/>
    <col min="5" max="5" width="24.26953125" style="28" customWidth="1"/>
    <col min="6" max="6" width="41" style="28" customWidth="1"/>
    <col min="7" max="7" width="21.7265625" style="28" customWidth="1"/>
    <col min="8" max="8" width="41.08984375" style="28" customWidth="1"/>
    <col min="9" max="9" width="14.453125" style="79"/>
    <col min="10" max="10" width="20.08984375" style="79" customWidth="1"/>
    <col min="11" max="20" width="14.453125" style="79"/>
    <col min="21" max="16384" width="14.453125" style="28"/>
  </cols>
  <sheetData>
    <row r="1" spans="1:26" ht="31" x14ac:dyDescent="0.25">
      <c r="A1" s="80" t="s">
        <v>3</v>
      </c>
      <c r="B1" s="80" t="s">
        <v>0</v>
      </c>
      <c r="C1" s="81" t="s">
        <v>4</v>
      </c>
      <c r="D1" s="80" t="s">
        <v>6</v>
      </c>
      <c r="E1" s="80" t="s">
        <v>7</v>
      </c>
      <c r="F1" s="80" t="s">
        <v>8</v>
      </c>
      <c r="G1" s="80" t="s">
        <v>9</v>
      </c>
      <c r="H1" s="80" t="s">
        <v>10</v>
      </c>
      <c r="I1" s="76"/>
      <c r="J1" s="76"/>
      <c r="K1" s="76"/>
      <c r="L1" s="76"/>
      <c r="M1" s="76"/>
      <c r="N1" s="76"/>
      <c r="O1" s="76"/>
      <c r="P1" s="76"/>
      <c r="Q1" s="76"/>
      <c r="R1" s="76"/>
      <c r="S1" s="76"/>
      <c r="T1" s="76"/>
      <c r="U1" s="27"/>
      <c r="V1" s="27"/>
      <c r="W1" s="27"/>
      <c r="X1" s="27"/>
      <c r="Y1" s="27"/>
      <c r="Z1" s="27"/>
    </row>
    <row r="2" spans="1:26" ht="36.5" customHeight="1" x14ac:dyDescent="0.25">
      <c r="A2" s="85" t="s">
        <v>20</v>
      </c>
      <c r="B2" s="29" t="s">
        <v>26</v>
      </c>
      <c r="C2" s="51" t="str">
        <f>HYPERLINK("https://www.sciencemag.org/tags/coronavirus","Latest News, Research, and Commentary on the coronavirus")</f>
        <v>Latest News, Research, and Commentary on the coronavirus</v>
      </c>
      <c r="D2" s="51" t="str">
        <f>HYPERLINK("https://www.sciencemag.org/coronavirus-research-commentary-and-news?intcmp=ghd_cov","Click here to access the latest COVID-19 research and news")</f>
        <v>Click here to access the latest COVID-19 research and news</v>
      </c>
      <c r="E2" s="31" t="s">
        <v>15</v>
      </c>
      <c r="F2" s="52"/>
      <c r="G2" s="53" t="s">
        <v>19</v>
      </c>
      <c r="H2" s="39" t="str">
        <f ca="1">VLOOKUP($A2,'ICOLC Public View Feed'!$A$1:$G$96, 6, FALSE)</f>
        <v/>
      </c>
      <c r="I2" s="77"/>
      <c r="J2" s="77"/>
      <c r="K2" s="77"/>
      <c r="L2" s="77"/>
      <c r="M2" s="77"/>
      <c r="N2" s="77"/>
      <c r="O2" s="77"/>
      <c r="P2" s="77"/>
      <c r="Q2" s="77"/>
      <c r="R2" s="77"/>
      <c r="S2" s="77"/>
      <c r="T2" s="77"/>
      <c r="U2" s="33"/>
      <c r="V2" s="33"/>
      <c r="W2" s="33"/>
      <c r="X2" s="33"/>
      <c r="Y2" s="33"/>
      <c r="Z2" s="33"/>
    </row>
    <row r="3" spans="1:26" ht="52.5" customHeight="1" x14ac:dyDescent="0.25">
      <c r="A3" s="85" t="s">
        <v>41</v>
      </c>
      <c r="B3" s="29" t="s">
        <v>26</v>
      </c>
      <c r="C3" s="52" t="s">
        <v>72</v>
      </c>
      <c r="D3" s="54" t="str">
        <f>HYPERLINK("https://jamanetwork.com/journals/jama/pages/coronavirus-alert","About The Novel 2019 Coronavirus COVID-19")</f>
        <v>About The Novel 2019 Coronavirus COVID-19</v>
      </c>
      <c r="E3" s="31" t="s">
        <v>15</v>
      </c>
      <c r="F3" s="52"/>
      <c r="G3" s="53" t="s">
        <v>73</v>
      </c>
      <c r="H3" s="55" t="str">
        <f ca="1">VLOOKUP($A3,'ICOLC Public View Feed'!$A$1:$G$96, 6, FALSE)</f>
        <v>https://jamanetwork.com/pages/privacy-policy</v>
      </c>
      <c r="I3" s="77"/>
      <c r="J3" s="77"/>
      <c r="K3" s="77"/>
      <c r="L3" s="77"/>
      <c r="M3" s="77"/>
      <c r="N3" s="77"/>
      <c r="O3" s="77"/>
      <c r="P3" s="77"/>
      <c r="Q3" s="77"/>
      <c r="R3" s="77"/>
      <c r="S3" s="77"/>
      <c r="T3" s="77"/>
      <c r="U3" s="33"/>
      <c r="V3" s="33"/>
      <c r="W3" s="33"/>
      <c r="X3" s="33"/>
      <c r="Y3" s="33"/>
      <c r="Z3" s="33"/>
    </row>
    <row r="4" spans="1:26" ht="51.5" customHeight="1" x14ac:dyDescent="0.25">
      <c r="A4" s="84" t="s">
        <v>42</v>
      </c>
      <c r="B4" s="29" t="s">
        <v>26</v>
      </c>
      <c r="C4" s="52" t="s">
        <v>74</v>
      </c>
      <c r="D4" s="56" t="s">
        <v>75</v>
      </c>
      <c r="E4" s="31" t="s">
        <v>15</v>
      </c>
      <c r="F4" s="52" t="s">
        <v>76</v>
      </c>
      <c r="G4" s="53" t="s">
        <v>19</v>
      </c>
      <c r="H4" s="39" t="str">
        <f ca="1">VLOOKUP($A4,'ICOLC Public View Feed'!$A$1:$G$96, 6, FALSE)</f>
        <v/>
      </c>
      <c r="I4" s="78"/>
      <c r="J4" s="78"/>
      <c r="K4" s="78"/>
      <c r="L4" s="78"/>
      <c r="M4" s="78"/>
      <c r="N4" s="78"/>
      <c r="O4" s="78"/>
      <c r="P4" s="78"/>
      <c r="Q4" s="78"/>
      <c r="R4" s="78"/>
      <c r="S4" s="78"/>
      <c r="T4" s="78"/>
      <c r="U4" s="41"/>
      <c r="V4" s="41"/>
      <c r="W4" s="41"/>
      <c r="X4" s="41"/>
      <c r="Y4" s="41"/>
      <c r="Z4" s="41"/>
    </row>
    <row r="5" spans="1:26" ht="28.5" customHeight="1" x14ac:dyDescent="0.25">
      <c r="A5" s="84" t="s">
        <v>14</v>
      </c>
      <c r="B5" s="29" t="s">
        <v>2</v>
      </c>
      <c r="C5" s="30" t="str">
        <f>HYPERLINK("https://annualreviewsnews.org/2020/03/13/annual-reviews-removes-access-control-in-response-to-covid-19-pandemic/","All 52 Journals")</f>
        <v>All 52 Journals</v>
      </c>
      <c r="D5" s="30" t="str">
        <f>HYPERLINK("https://www.annualreviews.org/action/showPublications","Browse and Read all titles")</f>
        <v>Browse and Read all titles</v>
      </c>
      <c r="E5" s="31" t="s">
        <v>15</v>
      </c>
      <c r="F5" s="29" t="s">
        <v>17</v>
      </c>
      <c r="G5" s="31" t="s">
        <v>18</v>
      </c>
      <c r="H5" s="32" t="str">
        <f ca="1">VLOOKUP($A5,'ICOLC Public View Feed'!$A$1:$G$96, 6, FALSE)</f>
        <v>https://www.annualreviews.org/page/about/privacy</v>
      </c>
      <c r="I5" s="77"/>
      <c r="J5" s="77"/>
      <c r="K5" s="77"/>
      <c r="L5" s="77"/>
      <c r="M5" s="77"/>
      <c r="N5" s="77"/>
      <c r="O5" s="77"/>
      <c r="P5" s="77"/>
      <c r="Q5" s="77"/>
      <c r="R5" s="77"/>
      <c r="S5" s="77"/>
      <c r="T5" s="77"/>
      <c r="U5" s="33"/>
      <c r="V5" s="33"/>
      <c r="W5" s="33"/>
      <c r="X5" s="33"/>
      <c r="Y5" s="33"/>
      <c r="Z5" s="33"/>
    </row>
    <row r="6" spans="1:26" ht="41" customHeight="1" x14ac:dyDescent="0.25">
      <c r="A6" s="84" t="s">
        <v>43</v>
      </c>
      <c r="B6" s="29" t="s">
        <v>26</v>
      </c>
      <c r="C6" s="29" t="s">
        <v>77</v>
      </c>
      <c r="D6" s="57" t="str">
        <f>HYPERLINK("https://complete.bioone.org/covid-19","Peer-Reviewed Research to Inform the Coronavirus Crisis")</f>
        <v>Peer-Reviewed Research to Inform the Coronavirus Crisis</v>
      </c>
      <c r="E6" s="31" t="s">
        <v>15</v>
      </c>
      <c r="F6" s="29"/>
      <c r="G6" s="58">
        <v>44196</v>
      </c>
      <c r="H6" s="32" t="str">
        <f ca="1">VLOOKUP($A6,'ICOLC Public View Feed'!$A$1:$G$96, 6, FALSE)</f>
        <v>https://bioone.org/privacy-policy</v>
      </c>
      <c r="I6" s="77"/>
      <c r="J6" s="77"/>
      <c r="K6" s="77"/>
      <c r="L6" s="77"/>
      <c r="M6" s="77"/>
      <c r="N6" s="77"/>
      <c r="O6" s="77"/>
      <c r="P6" s="77"/>
      <c r="Q6" s="77"/>
      <c r="R6" s="77"/>
      <c r="S6" s="77"/>
      <c r="T6" s="77"/>
      <c r="U6" s="33"/>
      <c r="V6" s="33"/>
      <c r="W6" s="33"/>
      <c r="X6" s="33"/>
      <c r="Y6" s="33"/>
      <c r="Z6" s="33"/>
    </row>
    <row r="7" spans="1:26" ht="43" customHeight="1" x14ac:dyDescent="0.25">
      <c r="A7" s="84" t="s">
        <v>22</v>
      </c>
      <c r="B7" s="29" t="s">
        <v>2</v>
      </c>
      <c r="C7" s="35" t="str">
        <f>HYPERLINK("https://www2.brill.com/COVID-19_Collection","59 ebooks on epidemics, containment strategies, homeschooling, distance learning, and crisis response")</f>
        <v>59 ebooks on epidemics, containment strategies, homeschooling, distance learning, and crisis response</v>
      </c>
      <c r="D7" s="36" t="s">
        <v>23</v>
      </c>
      <c r="E7" s="37" t="s">
        <v>15</v>
      </c>
      <c r="F7" s="38" t="s">
        <v>24</v>
      </c>
      <c r="G7" s="37" t="s">
        <v>19</v>
      </c>
      <c r="H7" s="39" t="str">
        <f ca="1">VLOOKUP($A7,'ICOLC Public View Feed'!$A$1:$G$96, 6, FALSE)</f>
        <v/>
      </c>
      <c r="I7" s="77"/>
      <c r="J7" s="77"/>
      <c r="K7" s="77"/>
      <c r="L7" s="77"/>
      <c r="M7" s="77"/>
      <c r="N7" s="77"/>
      <c r="O7" s="77"/>
      <c r="P7" s="77"/>
      <c r="Q7" s="77"/>
      <c r="R7" s="77"/>
      <c r="S7" s="77"/>
      <c r="T7" s="77"/>
      <c r="U7" s="33"/>
      <c r="V7" s="33"/>
      <c r="W7" s="33"/>
      <c r="X7" s="33"/>
      <c r="Y7" s="33"/>
      <c r="Z7" s="33"/>
    </row>
    <row r="8" spans="1:26" ht="40" customHeight="1" x14ac:dyDescent="0.25">
      <c r="A8" s="84" t="s">
        <v>45</v>
      </c>
      <c r="B8" s="29" t="s">
        <v>26</v>
      </c>
      <c r="C8" s="30" t="str">
        <f>HYPERLINK("https://clarivate.com/coronavirus-resources/","Global resource site for access to the world’s leading research &amp; news around the coronaviruses")</f>
        <v>Global resource site for access to the world’s leading research &amp; news around the coronaviruses</v>
      </c>
      <c r="D8" s="30" t="str">
        <f>HYPERLINK("https://clarivate.com/coronavirus-resources-contact-us/","Request access to Cortellis Drug Discovery Intelligence")</f>
        <v>Request access to Cortellis Drug Discovery Intelligence</v>
      </c>
      <c r="E8" s="31" t="s">
        <v>11</v>
      </c>
      <c r="F8" s="29" t="s">
        <v>78</v>
      </c>
      <c r="G8" s="31" t="s">
        <v>19</v>
      </c>
      <c r="H8" s="32" t="str">
        <f ca="1">VLOOKUP($A8,'ICOLC Public View Feed'!$A$1:$G$96, 6, FALSE)</f>
        <v>https://clarivate.com/legal/privacy-policy/</v>
      </c>
      <c r="I8" s="77"/>
      <c r="J8" s="77"/>
      <c r="K8" s="77"/>
      <c r="L8" s="77"/>
      <c r="M8" s="77"/>
      <c r="N8" s="77"/>
      <c r="O8" s="77"/>
      <c r="P8" s="77"/>
      <c r="Q8" s="77"/>
      <c r="R8" s="77"/>
      <c r="S8" s="77"/>
      <c r="T8" s="77"/>
      <c r="U8" s="33"/>
      <c r="V8" s="33"/>
      <c r="W8" s="33"/>
      <c r="X8" s="33"/>
      <c r="Y8" s="33"/>
      <c r="Z8" s="33"/>
    </row>
    <row r="9" spans="1:26" ht="55" customHeight="1" x14ac:dyDescent="0.25">
      <c r="A9" s="84" t="s">
        <v>46</v>
      </c>
      <c r="B9" s="29" t="s">
        <v>26</v>
      </c>
      <c r="C9" s="38" t="s">
        <v>79</v>
      </c>
      <c r="D9" s="43" t="str">
        <f>HYPERLINK("http://en.gzbd.cnki.net/GZBT/brief/Default.aspx","List of articles")</f>
        <v>List of articles</v>
      </c>
      <c r="E9" s="31" t="s">
        <v>15</v>
      </c>
      <c r="F9" s="38" t="s">
        <v>80</v>
      </c>
      <c r="G9" s="37" t="s">
        <v>16</v>
      </c>
      <c r="H9" s="39" t="str">
        <f ca="1">VLOOKUP($A9,'ICOLC Public View Feed'!$A$1:$G$96, 6, FALSE)</f>
        <v>None Found</v>
      </c>
      <c r="I9" s="77"/>
      <c r="J9" s="77"/>
      <c r="K9" s="77"/>
      <c r="L9" s="77"/>
      <c r="M9" s="77"/>
      <c r="N9" s="77"/>
      <c r="O9" s="77"/>
      <c r="P9" s="77"/>
      <c r="Q9" s="77"/>
      <c r="R9" s="77"/>
      <c r="S9" s="77"/>
      <c r="T9" s="77"/>
      <c r="U9" s="33"/>
      <c r="V9" s="33"/>
      <c r="W9" s="33"/>
      <c r="X9" s="33"/>
      <c r="Y9" s="33"/>
      <c r="Z9" s="33"/>
    </row>
    <row r="10" spans="1:26" ht="40" customHeight="1" x14ac:dyDescent="0.25">
      <c r="A10" s="84" t="s">
        <v>27</v>
      </c>
      <c r="B10" s="33" t="s">
        <v>2</v>
      </c>
      <c r="C10" s="29" t="s">
        <v>28</v>
      </c>
      <c r="D10" s="40" t="str">
        <f>HYPERLINK("https://www.cochranelibrary.com/search","Search the database")</f>
        <v>Search the database</v>
      </c>
      <c r="E10" s="31" t="s">
        <v>15</v>
      </c>
      <c r="F10" s="38"/>
      <c r="G10" s="37" t="s">
        <v>19</v>
      </c>
      <c r="H10" s="32" t="str">
        <f ca="1">VLOOKUP($A10,'ICOLC Public View Feed'!$A$1:$G$96, 6, FALSE)</f>
        <v>https://www.wiley.com/en-gb/privacy</v>
      </c>
      <c r="I10" s="78"/>
      <c r="J10" s="78"/>
      <c r="K10" s="78"/>
      <c r="L10" s="78"/>
      <c r="M10" s="78"/>
      <c r="N10" s="78"/>
      <c r="O10" s="78"/>
      <c r="P10" s="78"/>
      <c r="Q10" s="78"/>
      <c r="R10" s="78"/>
      <c r="S10" s="78"/>
      <c r="T10" s="78"/>
      <c r="U10" s="41"/>
      <c r="V10" s="41"/>
      <c r="W10" s="41"/>
      <c r="X10" s="41"/>
      <c r="Y10" s="41"/>
      <c r="Z10" s="41"/>
    </row>
    <row r="11" spans="1:26" ht="48.5" customHeight="1" x14ac:dyDescent="0.25">
      <c r="A11" s="84" t="s">
        <v>27</v>
      </c>
      <c r="B11" s="29" t="s">
        <v>26</v>
      </c>
      <c r="C11" s="38" t="s">
        <v>81</v>
      </c>
      <c r="D11" s="43" t="s">
        <v>82</v>
      </c>
      <c r="E11" s="31" t="s">
        <v>15</v>
      </c>
      <c r="F11" s="38"/>
      <c r="G11" s="37" t="s">
        <v>19</v>
      </c>
      <c r="H11" s="32" t="str">
        <f ca="1">VLOOKUP($A11,'ICOLC Public View Feed'!$A$1:$G$96, 6, FALSE)</f>
        <v>https://www.wiley.com/en-gb/privacy</v>
      </c>
      <c r="I11" s="78"/>
      <c r="J11" s="78"/>
      <c r="K11" s="78"/>
      <c r="L11" s="78"/>
      <c r="M11" s="78"/>
      <c r="N11" s="78"/>
      <c r="O11" s="78"/>
      <c r="P11" s="78"/>
      <c r="Q11" s="78"/>
      <c r="R11" s="78"/>
      <c r="S11" s="78"/>
      <c r="T11" s="78"/>
      <c r="U11" s="41"/>
      <c r="V11" s="41"/>
      <c r="W11" s="41"/>
      <c r="X11" s="41"/>
      <c r="Y11" s="41"/>
      <c r="Z11" s="41"/>
    </row>
    <row r="12" spans="1:26" ht="62.5" x14ac:dyDescent="0.25">
      <c r="A12" s="84" t="s">
        <v>47</v>
      </c>
      <c r="B12" s="29" t="s">
        <v>26</v>
      </c>
      <c r="C12" s="43"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12" s="43" t="str">
        <f>HYPERLINK("https://ds.digital-science.com/e/533712/X0ZQa232VWRmw-edit-usp-sharing/9jm2nr/905261300?h=EuqvDPElYLtQwAdIuxd2k7-lqnfPqkDJzfVovkBryh8","Downloadable Google Sheet, updated daily ")</f>
        <v xml:space="preserve">Downloadable Google Sheet, updated daily </v>
      </c>
      <c r="E12" s="31" t="s">
        <v>15</v>
      </c>
      <c r="F12" s="38" t="s">
        <v>83</v>
      </c>
      <c r="G12" s="37" t="s">
        <v>19</v>
      </c>
      <c r="H12" s="32" t="str">
        <f ca="1">VLOOKUP($A12,'ICOLC Public View Feed'!$A$1:$G$96, 6, FALSE)</f>
        <v>https://www.dimensions.ai/privacy/</v>
      </c>
      <c r="I12" s="77"/>
      <c r="J12" s="77"/>
      <c r="K12" s="77"/>
      <c r="L12" s="77"/>
      <c r="M12" s="77"/>
      <c r="N12" s="77"/>
      <c r="O12" s="77"/>
      <c r="P12" s="77"/>
      <c r="Q12" s="77"/>
      <c r="R12" s="77"/>
      <c r="S12" s="77"/>
      <c r="T12" s="77"/>
      <c r="U12" s="33"/>
      <c r="V12" s="33"/>
      <c r="W12" s="33"/>
      <c r="X12" s="33"/>
      <c r="Y12" s="33"/>
      <c r="Z12" s="33"/>
    </row>
    <row r="13" spans="1:26" ht="50" x14ac:dyDescent="0.25">
      <c r="A13" s="84" t="s">
        <v>29</v>
      </c>
      <c r="B13" s="29" t="s">
        <v>2</v>
      </c>
      <c r="C13" s="38" t="s">
        <v>30</v>
      </c>
      <c r="D13" s="43" t="str">
        <f>HYPERLINK("https://go.ebsco.com/L202QN00k1h50L8S50H0T0s","Simplified version of Faculty Select")</f>
        <v>Simplified version of Faculty Select</v>
      </c>
      <c r="E13" s="31" t="s">
        <v>15</v>
      </c>
      <c r="F13" s="38" t="s">
        <v>31</v>
      </c>
      <c r="G13" s="37" t="s">
        <v>19</v>
      </c>
      <c r="H13" s="32" t="str">
        <f ca="1">VLOOKUP($A13,'ICOLC Public View Feed'!$A$1:$G$96, 6, FALSE)</f>
        <v>https://www.ebsco.com/company/privacy-policy</v>
      </c>
      <c r="I13" s="77"/>
      <c r="J13" s="77"/>
      <c r="K13" s="77"/>
      <c r="L13" s="77"/>
      <c r="M13" s="77"/>
      <c r="N13" s="77"/>
      <c r="O13" s="77"/>
      <c r="P13" s="77"/>
      <c r="Q13" s="77"/>
      <c r="R13" s="77"/>
      <c r="S13" s="77"/>
      <c r="T13" s="77"/>
      <c r="U13" s="33"/>
      <c r="V13" s="33"/>
      <c r="W13" s="33"/>
      <c r="X13" s="33"/>
      <c r="Y13" s="33"/>
      <c r="Z13" s="33"/>
    </row>
    <row r="14" spans="1:26" ht="37.5" x14ac:dyDescent="0.25">
      <c r="A14" s="84" t="s">
        <v>1</v>
      </c>
      <c r="B14" s="29" t="s">
        <v>2</v>
      </c>
      <c r="C14" s="44" t="str">
        <f>HYPERLINK("https://www.elsevier.com/connect/coronavirus-initiatives#textbooks","256 Textbooks across many subjects (published between 1977 and 2020)")</f>
        <v>256 Textbooks across many subjects (published between 1977 and 2020)</v>
      </c>
      <c r="D14" s="38" t="s">
        <v>33</v>
      </c>
      <c r="E14" s="31" t="s">
        <v>21</v>
      </c>
      <c r="F14" s="45" t="str">
        <f>HYPERLINK("https://www.elsevier.com/__data/promis_misc/sd-content/books/edutxt20.xlsx","Download list of books available (xlsx); these books also participating in EBSCO and ProQuest Unlimited User Upgrade program")</f>
        <v>Download list of books available (xlsx); these books also participating in EBSCO and ProQuest Unlimited User Upgrade program</v>
      </c>
      <c r="G14" s="37" t="s">
        <v>5</v>
      </c>
      <c r="H14" s="46" t="str">
        <f ca="1">VLOOKUP($A14,'ICOLC Public View Feed'!$A$1:$G$96, 6, FALSE)</f>
        <v>https://privacy.elsevier.com/</v>
      </c>
      <c r="I14" s="77"/>
      <c r="J14" s="77"/>
      <c r="K14" s="77"/>
      <c r="L14" s="77"/>
      <c r="M14" s="77"/>
      <c r="N14" s="77"/>
      <c r="O14" s="77"/>
      <c r="P14" s="77"/>
      <c r="Q14" s="77"/>
      <c r="R14" s="77"/>
      <c r="S14" s="77"/>
      <c r="T14" s="77"/>
      <c r="U14" s="33"/>
      <c r="V14" s="33"/>
      <c r="W14" s="33"/>
      <c r="X14" s="33"/>
      <c r="Y14" s="33"/>
      <c r="Z14" s="33"/>
    </row>
    <row r="15" spans="1:26" ht="37.5" x14ac:dyDescent="0.25">
      <c r="A15" s="83" t="s">
        <v>1</v>
      </c>
      <c r="B15" s="29" t="s">
        <v>26</v>
      </c>
      <c r="C15" s="59" t="str">
        <f>HYPERLINK("https://www.google.com/url?q=https://www.elsevier.com/connect/coronavirus-initiatives&amp;sa=D&amp;ust=1585263636181000&amp;usg=AFQjCNHVJfBjVp3XiKBGyfxpaGXUuQMNyw","Journal Article hubs from Elsevier, Lancet and Cell Press as well as Springer Nature, Wiley, NEJM, BMJ, ASM, and Chongqing VIP  ")</f>
        <v xml:space="preserve">Journal Article hubs from Elsevier, Lancet and Cell Press as well as Springer Nature, Wiley, NEJM, BMJ, ASM, and Chongqing VIP  </v>
      </c>
      <c r="D15" s="59" t="str">
        <f>HYPERLINK("https://www.elsevier.com/connect/coronavirus-information-center?dgcid=_SD_banner#research","COVID-19 Information Center")</f>
        <v>COVID-19 Information Center</v>
      </c>
      <c r="E15" s="31" t="s">
        <v>15</v>
      </c>
      <c r="F15" s="29" t="s">
        <v>84</v>
      </c>
      <c r="G15" s="31" t="s">
        <v>19</v>
      </c>
      <c r="H15" s="32" t="str">
        <f ca="1">VLOOKUP($A15,'ICOLC Public View Feed'!$A$1:$G$96, 6, FALSE)</f>
        <v>https://privacy.elsevier.com/</v>
      </c>
      <c r="I15" s="78"/>
      <c r="J15" s="78"/>
      <c r="K15" s="78"/>
      <c r="L15" s="78"/>
      <c r="M15" s="78"/>
      <c r="N15" s="78"/>
      <c r="O15" s="78"/>
      <c r="P15" s="78"/>
      <c r="Q15" s="78"/>
      <c r="R15" s="78"/>
      <c r="S15" s="78"/>
      <c r="T15" s="78"/>
      <c r="U15" s="41"/>
      <c r="V15" s="41"/>
      <c r="W15" s="41"/>
      <c r="X15" s="41"/>
      <c r="Y15" s="41"/>
      <c r="Z15" s="41"/>
    </row>
    <row r="16" spans="1:26" ht="37.5" x14ac:dyDescent="0.25">
      <c r="A16" s="86" t="s">
        <v>48</v>
      </c>
      <c r="B16" s="29" t="s">
        <v>26</v>
      </c>
      <c r="C16" s="43" t="str">
        <f>HYPERLINK("https://www.emeraldgrouppublishing.com/promo/coronavirus.htm","22+ expert briefings, journal articles, and book chapters related to coronavirus and the management of epidemics")</f>
        <v>22+ expert briefings, journal articles, and book chapters related to coronavirus and the management of epidemics</v>
      </c>
      <c r="D16" s="43" t="str">
        <f>HYPERLINK("https://www.emeraldgrouppublishing.com/promo/coronavirus.htm","Link to list of documents")</f>
        <v>Link to list of documents</v>
      </c>
      <c r="E16" s="31" t="s">
        <v>15</v>
      </c>
      <c r="F16" s="38"/>
      <c r="G16" s="47">
        <v>43921</v>
      </c>
      <c r="H16" s="32" t="str">
        <f ca="1">VLOOKUP($A16,'ICOLC Public View Feed'!$A$1:$G$96, 6, FALSE)</f>
        <v>https://www.emeraldgrouppublishing.com/about/policies/privacy.htm</v>
      </c>
      <c r="I16" s="77"/>
      <c r="J16" s="77"/>
      <c r="K16" s="77"/>
      <c r="L16" s="77"/>
      <c r="M16" s="77"/>
      <c r="N16" s="77"/>
      <c r="O16" s="77"/>
      <c r="P16" s="77"/>
      <c r="Q16" s="77"/>
      <c r="R16" s="77"/>
      <c r="S16" s="77"/>
      <c r="T16" s="77"/>
      <c r="U16" s="33"/>
      <c r="V16" s="33"/>
      <c r="W16" s="33"/>
      <c r="X16" s="33"/>
      <c r="Y16" s="33"/>
      <c r="Z16" s="33"/>
    </row>
    <row r="17" spans="1:26" ht="25.5" customHeight="1" x14ac:dyDescent="0.25">
      <c r="A17" s="84" t="s">
        <v>49</v>
      </c>
      <c r="B17" s="29" t="s">
        <v>40</v>
      </c>
      <c r="C17" s="38" t="s">
        <v>99</v>
      </c>
      <c r="D17" s="82" t="s">
        <v>107</v>
      </c>
      <c r="E17" s="31" t="s">
        <v>21</v>
      </c>
      <c r="F17" s="38" t="s">
        <v>100</v>
      </c>
      <c r="G17" s="37" t="s">
        <v>101</v>
      </c>
      <c r="H17" s="69" t="str">
        <f ca="1">VLOOKUP($A17,'ICOLC Public View Feed'!$A$1:$G$96, 6, FALSE)</f>
        <v>https://www.ieee.org/about/help/security_privacy.html</v>
      </c>
      <c r="I17" s="77"/>
      <c r="J17" s="77"/>
      <c r="K17" s="77"/>
      <c r="L17" s="77"/>
      <c r="M17" s="77"/>
      <c r="N17" s="77"/>
      <c r="O17" s="77"/>
      <c r="P17" s="77"/>
      <c r="Q17" s="77"/>
      <c r="R17" s="77"/>
      <c r="S17" s="77"/>
      <c r="T17" s="77"/>
      <c r="U17" s="33"/>
      <c r="V17" s="33"/>
      <c r="W17" s="33"/>
      <c r="X17" s="33"/>
      <c r="Y17" s="33"/>
      <c r="Z17" s="33"/>
    </row>
    <row r="18" spans="1:26" ht="25.5" customHeight="1" x14ac:dyDescent="0.25">
      <c r="A18" s="84" t="s">
        <v>49</v>
      </c>
      <c r="B18" s="29" t="s">
        <v>26</v>
      </c>
      <c r="C18" s="83" t="s">
        <v>106</v>
      </c>
      <c r="D18" s="82" t="s">
        <v>105</v>
      </c>
      <c r="E18" s="31" t="s">
        <v>21</v>
      </c>
      <c r="F18" s="38" t="s">
        <v>100</v>
      </c>
      <c r="G18" s="37" t="s">
        <v>101</v>
      </c>
      <c r="H18" s="69" t="str">
        <f ca="1">VLOOKUP($A18,'ICOLC Public View Feed'!$A$1:$G$96, 6, FALSE)</f>
        <v>https://www.ieee.org/about/help/security_privacy.html</v>
      </c>
      <c r="I18" s="77"/>
      <c r="J18" s="77"/>
      <c r="K18" s="77"/>
      <c r="L18" s="77"/>
      <c r="M18" s="77"/>
      <c r="N18" s="77"/>
      <c r="O18" s="77"/>
      <c r="P18" s="77"/>
      <c r="Q18" s="77"/>
      <c r="R18" s="77"/>
      <c r="S18" s="77"/>
      <c r="T18" s="77"/>
      <c r="U18" s="33"/>
      <c r="V18" s="33"/>
      <c r="W18" s="33"/>
      <c r="X18" s="33"/>
      <c r="Y18" s="33"/>
      <c r="Z18" s="33"/>
    </row>
    <row r="19" spans="1:26" ht="37.5" x14ac:dyDescent="0.25">
      <c r="A19" s="84" t="s">
        <v>34</v>
      </c>
      <c r="B19" s="29" t="s">
        <v>2</v>
      </c>
      <c r="C19" s="38" t="s">
        <v>35</v>
      </c>
      <c r="D19" s="43" t="str">
        <f>HYPERLINK("https://theindex.princeton.edu/","The database can be accessed at https://theindex.princeton.edu/")</f>
        <v>The database can be accessed at https://theindex.princeton.edu/</v>
      </c>
      <c r="E19" s="31" t="s">
        <v>15</v>
      </c>
      <c r="F19" s="38"/>
      <c r="G19" s="47">
        <v>43983</v>
      </c>
      <c r="H19" s="39" t="str">
        <f ca="1">VLOOKUP($A19,'ICOLC Public View Feed'!$A$1:$G$96, 6, FALSE)</f>
        <v/>
      </c>
      <c r="I19" s="77"/>
      <c r="J19" s="77"/>
      <c r="K19" s="77"/>
      <c r="L19" s="77"/>
      <c r="M19" s="77"/>
      <c r="N19" s="77"/>
      <c r="O19" s="77"/>
      <c r="P19" s="77"/>
      <c r="Q19" s="77"/>
      <c r="R19" s="77"/>
      <c r="S19" s="77"/>
      <c r="T19" s="77"/>
      <c r="U19" s="33"/>
      <c r="V19" s="33"/>
      <c r="W19" s="33"/>
      <c r="X19" s="33"/>
      <c r="Y19" s="33"/>
      <c r="Z19" s="33"/>
    </row>
    <row r="20" spans="1:26" ht="50" x14ac:dyDescent="0.25">
      <c r="A20" s="87" t="s">
        <v>25</v>
      </c>
      <c r="B20" s="29" t="s">
        <v>2</v>
      </c>
      <c r="C20" s="38" t="s">
        <v>36</v>
      </c>
      <c r="D20" s="43" t="str">
        <f>HYPERLINK("http://online.infobaselearning.com/Direct.aspx?aid=280528&amp;pid=WE00","Username: distancelearning; Password: trial")</f>
        <v>Username: distancelearning; Password: trial</v>
      </c>
      <c r="E20" s="31" t="s">
        <v>15</v>
      </c>
      <c r="F20" s="38"/>
      <c r="G20" s="47">
        <v>43951</v>
      </c>
      <c r="H20" s="39" t="str">
        <f ca="1">VLOOKUP($A20,'ICOLC Public View Feed'!$A$1:$G$96, 6, FALSE)</f>
        <v/>
      </c>
      <c r="I20" s="77"/>
      <c r="J20" s="77"/>
      <c r="K20" s="77"/>
      <c r="L20" s="77"/>
      <c r="M20" s="77"/>
      <c r="N20" s="77"/>
      <c r="O20" s="77"/>
      <c r="P20" s="77"/>
      <c r="Q20" s="77"/>
      <c r="R20" s="77"/>
      <c r="S20" s="77"/>
      <c r="T20" s="77"/>
      <c r="U20" s="33"/>
      <c r="V20" s="33"/>
      <c r="W20" s="33"/>
      <c r="X20" s="33"/>
      <c r="Y20" s="33"/>
      <c r="Z20" s="33"/>
    </row>
    <row r="21" spans="1:26" ht="37.5" x14ac:dyDescent="0.25">
      <c r="A21" s="84" t="s">
        <v>37</v>
      </c>
      <c r="B21" s="29" t="s">
        <v>2</v>
      </c>
      <c r="C21" s="48" t="str">
        <f>HYPERLINK("https://archive.org/details/nationalemergencylibrary","1.4 million ebooks (and growing) from their lending library's waitlists. This is in addition to over 2.5 million ebooks already in the public domain.")</f>
        <v>1.4 million ebooks (and growing) from their lending library's waitlists. This is in addition to over 2.5 million ebooks already in the public domain.</v>
      </c>
      <c r="D21" s="49" t="str">
        <f>HYPERLINK("https://archive.org/account/signup","Sign up for a free account here.")</f>
        <v>Sign up for a free account here.</v>
      </c>
      <c r="E21" s="31" t="s">
        <v>11</v>
      </c>
      <c r="F21" s="38" t="s">
        <v>38</v>
      </c>
      <c r="G21" s="47">
        <v>44002</v>
      </c>
      <c r="H21" s="39" t="str">
        <f ca="1">VLOOKUP($A21,'ICOLC Public View Feed'!$A$1:$G$96, 6, FALSE)</f>
        <v/>
      </c>
      <c r="I21" s="78"/>
      <c r="J21" s="78"/>
      <c r="K21" s="78"/>
      <c r="L21" s="78"/>
      <c r="M21" s="78"/>
      <c r="N21" s="78"/>
      <c r="O21" s="78"/>
      <c r="P21" s="78"/>
      <c r="Q21" s="78"/>
      <c r="R21" s="78"/>
      <c r="S21" s="78"/>
      <c r="T21" s="78"/>
      <c r="U21" s="41"/>
      <c r="V21" s="41"/>
      <c r="W21" s="41"/>
      <c r="X21" s="41"/>
      <c r="Y21" s="41"/>
      <c r="Z21" s="41"/>
    </row>
    <row r="22" spans="1:26" ht="62.5" x14ac:dyDescent="0.25">
      <c r="A22" s="84" t="s">
        <v>39</v>
      </c>
      <c r="B22" s="29" t="s">
        <v>2</v>
      </c>
      <c r="C22" s="43" t="str">
        <f>HYPERLINK("https://www.jle.com/fr/covid-19","All John Libbey Content: 23 journals in Medical and Scientific Information")</f>
        <v>All John Libbey Content: 23 journals in Medical and Scientific Information</v>
      </c>
      <c r="D22" s="50" t="str">
        <f>HYPERLINK("https://www.jle.com/en/index.phtml","John Libbey Eurotext")</f>
        <v>John Libbey Eurotext</v>
      </c>
      <c r="E22" s="31" t="s">
        <v>15</v>
      </c>
      <c r="F22" s="38" t="s">
        <v>44</v>
      </c>
      <c r="G22" s="37" t="s">
        <v>19</v>
      </c>
      <c r="H22" s="32" t="str">
        <f ca="1">VLOOKUP($A22,'ICOLC Public View Feed'!$A$1:$G$96, 6, FALSE)</f>
        <v>https://www.jle.com/en/infos_legales</v>
      </c>
      <c r="I22" s="77"/>
      <c r="J22" s="77"/>
      <c r="K22" s="77"/>
      <c r="L22" s="77"/>
      <c r="M22" s="77"/>
      <c r="N22" s="77"/>
      <c r="O22" s="77"/>
      <c r="P22" s="77"/>
      <c r="Q22" s="77"/>
      <c r="R22" s="77"/>
      <c r="S22" s="77"/>
      <c r="T22" s="77"/>
      <c r="U22" s="33"/>
      <c r="V22" s="33"/>
      <c r="W22" s="33"/>
      <c r="X22" s="33"/>
      <c r="Y22" s="33"/>
      <c r="Z22" s="33"/>
    </row>
    <row r="23" spans="1:26" ht="37.5" x14ac:dyDescent="0.25">
      <c r="A23" s="84" t="s">
        <v>50</v>
      </c>
      <c r="B23" s="29" t="s">
        <v>26</v>
      </c>
      <c r="C23" s="29" t="s">
        <v>85</v>
      </c>
      <c r="D23" s="30" t="str">
        <f>HYPERLINK("https://www.karger.com/Tap/Home/278492","Access the Coronavirus Topic Article Package")</f>
        <v>Access the Coronavirus Topic Article Package</v>
      </c>
      <c r="E23" s="31" t="s">
        <v>15</v>
      </c>
      <c r="F23" s="60"/>
      <c r="G23" s="42">
        <v>44196</v>
      </c>
      <c r="H23" s="32" t="str">
        <f ca="1">VLOOKUP($A23,'ICOLC Public View Feed'!$A$1:$G$96, 6, FALSE)</f>
        <v>https://www.karger.com/Info/PrivacyPolicy</v>
      </c>
      <c r="I23" s="78"/>
      <c r="J23" s="78"/>
      <c r="K23" s="78"/>
      <c r="L23" s="78"/>
      <c r="M23" s="78"/>
      <c r="N23" s="78"/>
      <c r="O23" s="78"/>
      <c r="P23" s="78"/>
      <c r="Q23" s="78"/>
      <c r="R23" s="78"/>
      <c r="S23" s="78"/>
      <c r="T23" s="78"/>
      <c r="U23" s="41"/>
      <c r="V23" s="41"/>
      <c r="W23" s="41"/>
      <c r="X23" s="41"/>
      <c r="Y23" s="41"/>
      <c r="Z23" s="41"/>
    </row>
    <row r="24" spans="1:26" ht="25" x14ac:dyDescent="0.25">
      <c r="A24" s="84" t="s">
        <v>51</v>
      </c>
      <c r="B24" s="29" t="s">
        <v>26</v>
      </c>
      <c r="C24" s="38" t="s">
        <v>86</v>
      </c>
      <c r="D24" s="43" t="str">
        <f>HYPERLINK("https://home.liebertpub.com/lpages/-coronavirus-science-backed-research/250/","Access the collection of articles")</f>
        <v>Access the collection of articles</v>
      </c>
      <c r="E24" s="31" t="s">
        <v>15</v>
      </c>
      <c r="F24" s="38"/>
      <c r="G24" s="37" t="s">
        <v>19</v>
      </c>
      <c r="H24" s="32" t="str">
        <f ca="1">VLOOKUP($A24,'ICOLC Public View Feed'!$A$1:$G$96, 6, FALSE)</f>
        <v>https://privacy.liebertpub.com/</v>
      </c>
      <c r="I24" s="78"/>
      <c r="J24" s="78"/>
      <c r="K24" s="78"/>
      <c r="L24" s="78"/>
      <c r="M24" s="78"/>
      <c r="N24" s="78"/>
      <c r="O24" s="78"/>
      <c r="P24" s="78"/>
      <c r="Q24" s="78"/>
      <c r="R24" s="78"/>
      <c r="S24" s="78"/>
      <c r="T24" s="78"/>
      <c r="U24" s="41"/>
      <c r="V24" s="41"/>
      <c r="W24" s="41"/>
      <c r="X24" s="41"/>
      <c r="Y24" s="41"/>
      <c r="Z24" s="41"/>
    </row>
    <row r="25" spans="1:26" ht="37.5" x14ac:dyDescent="0.25">
      <c r="A25" s="84" t="s">
        <v>52</v>
      </c>
      <c r="B25" s="38" t="s">
        <v>26</v>
      </c>
      <c r="C25" s="38" t="s">
        <v>87</v>
      </c>
      <c r="D25" s="61" t="str">
        <f>HYPERLINK("http://click.mheducation.com/thFd1l0mFn0q3010Kg000F4","AccessMedicine COVID-19 Central")</f>
        <v>AccessMedicine COVID-19 Central</v>
      </c>
      <c r="E25" s="31" t="s">
        <v>15</v>
      </c>
      <c r="F25" s="38"/>
      <c r="G25" s="37" t="s">
        <v>19</v>
      </c>
      <c r="H25" s="32" t="str">
        <f ca="1">VLOOKUP($A25,'ICOLC Public View Feed'!$A$1:$G$96, 6, FALSE)</f>
        <v>https://www.accessmedicinenetwork.com/pages/privacy-policy-mgh</v>
      </c>
      <c r="I25" s="77"/>
      <c r="J25" s="77"/>
      <c r="K25" s="77"/>
      <c r="L25" s="77"/>
      <c r="M25" s="77"/>
      <c r="N25" s="77"/>
      <c r="O25" s="77"/>
      <c r="P25" s="77"/>
      <c r="Q25" s="77"/>
      <c r="R25" s="77"/>
      <c r="S25" s="77"/>
      <c r="T25" s="77"/>
      <c r="U25" s="33"/>
      <c r="V25" s="33"/>
      <c r="W25" s="33"/>
      <c r="X25" s="33"/>
      <c r="Y25" s="33"/>
      <c r="Z25" s="33"/>
    </row>
    <row r="26" spans="1:26" ht="62.5" x14ac:dyDescent="0.25">
      <c r="A26" s="84" t="s">
        <v>53</v>
      </c>
      <c r="B26" s="29" t="s">
        <v>26</v>
      </c>
      <c r="C26" s="38" t="s">
        <v>88</v>
      </c>
      <c r="D26" s="43" t="str">
        <f>HYPERLINK("https://www.nejm.org/coronavirus","Coronavirus (Covid-19) Topic Page")</f>
        <v>Coronavirus (Covid-19) Topic Page</v>
      </c>
      <c r="E26" s="31" t="s">
        <v>15</v>
      </c>
      <c r="F26" s="38" t="s">
        <v>89</v>
      </c>
      <c r="G26" s="37" t="s">
        <v>19</v>
      </c>
      <c r="H26" s="32" t="str">
        <f ca="1">VLOOKUP($A26,'ICOLC Public View Feed'!$A$1:$G$96, 6, FALSE)</f>
        <v>https://www.nejmgroup.org/legal/privacy-policy.htm?query=footer</v>
      </c>
      <c r="I26" s="78"/>
      <c r="J26" s="78"/>
      <c r="K26" s="78"/>
      <c r="L26" s="78"/>
      <c r="M26" s="78"/>
      <c r="N26" s="78"/>
      <c r="O26" s="78"/>
      <c r="P26" s="78"/>
      <c r="Q26" s="78"/>
      <c r="R26" s="78"/>
      <c r="S26" s="78"/>
      <c r="T26" s="78"/>
      <c r="U26" s="41"/>
      <c r="V26" s="41"/>
      <c r="W26" s="41"/>
      <c r="X26" s="41"/>
      <c r="Y26" s="41"/>
      <c r="Z26" s="41"/>
    </row>
    <row r="27" spans="1:26" ht="25" x14ac:dyDescent="0.25">
      <c r="A27" s="84" t="s">
        <v>54</v>
      </c>
      <c r="B27" s="29" t="s">
        <v>26</v>
      </c>
      <c r="C27" s="62" t="s">
        <v>90</v>
      </c>
      <c r="D27" s="36" t="s">
        <v>91</v>
      </c>
      <c r="E27" s="31" t="s">
        <v>11</v>
      </c>
      <c r="F27" s="38"/>
      <c r="G27" s="37" t="s">
        <v>19</v>
      </c>
      <c r="H27" s="39" t="str">
        <f ca="1">VLOOKUP($A27,'ICOLC Public View Feed'!$A$1:$G$96, 6, FALSE)</f>
        <v/>
      </c>
      <c r="I27" s="78"/>
      <c r="J27" s="78"/>
      <c r="K27" s="78"/>
      <c r="L27" s="78"/>
      <c r="M27" s="78"/>
      <c r="N27" s="78"/>
      <c r="O27" s="78"/>
      <c r="P27" s="78"/>
      <c r="Q27" s="78"/>
      <c r="R27" s="78"/>
      <c r="S27" s="78"/>
      <c r="T27" s="78"/>
      <c r="U27" s="41"/>
      <c r="V27" s="41"/>
      <c r="W27" s="41"/>
      <c r="X27" s="41"/>
      <c r="Y27" s="41"/>
      <c r="Z27" s="41"/>
    </row>
    <row r="28" spans="1:26" ht="37.5" x14ac:dyDescent="0.25">
      <c r="A28" s="84" t="s">
        <v>55</v>
      </c>
      <c r="B28" s="29" t="s">
        <v>2</v>
      </c>
      <c r="C28" s="38" t="s">
        <v>66</v>
      </c>
      <c r="D28" s="43" t="str">
        <f>HYPERLINK("https://kb.osu.edu/handle/1811/131/discover?filtertype_1=type&amp;filter_relational_operator_1=equals&amp;filter_1=Book&amp;rpp=10&amp;sort_by=dc.date.issued_dt&amp;order=desc&amp;grid-layout=0","OSU Press Monographs")</f>
        <v>OSU Press Monographs</v>
      </c>
      <c r="E28" s="31" t="s">
        <v>15</v>
      </c>
      <c r="F28" s="38" t="s">
        <v>67</v>
      </c>
      <c r="G28" s="37" t="s">
        <v>68</v>
      </c>
      <c r="H28" s="39" t="str">
        <f ca="1">VLOOKUP($A28,'ICOLC Public View Feed'!$A$1:$G$96, 6, FALSE)</f>
        <v/>
      </c>
      <c r="I28" s="77"/>
      <c r="J28" s="77"/>
      <c r="K28" s="77"/>
      <c r="L28" s="77"/>
      <c r="M28" s="77"/>
      <c r="N28" s="77"/>
      <c r="O28" s="77"/>
      <c r="P28" s="77"/>
      <c r="Q28" s="77"/>
      <c r="R28" s="77"/>
      <c r="S28" s="77"/>
      <c r="T28" s="77"/>
      <c r="U28" s="33"/>
      <c r="V28" s="33"/>
      <c r="W28" s="33"/>
      <c r="X28" s="33"/>
      <c r="Y28" s="33"/>
      <c r="Z28" s="33"/>
    </row>
    <row r="29" spans="1:26" ht="37.5" x14ac:dyDescent="0.25">
      <c r="A29" s="84" t="s">
        <v>56</v>
      </c>
      <c r="B29" s="38" t="s">
        <v>26</v>
      </c>
      <c r="C29" s="43"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29" s="43"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29" s="31" t="s">
        <v>15</v>
      </c>
      <c r="F29" s="38"/>
      <c r="G29" s="37" t="s">
        <v>19</v>
      </c>
      <c r="H29" s="32" t="str">
        <f ca="1">VLOOKUP($A29,'ICOLC Public View Feed'!$A$1:$G$96, 6, FALSE)</f>
        <v>https://global.oup.com/booksites/content/9780198846864/</v>
      </c>
      <c r="I29" s="77"/>
      <c r="J29" s="77"/>
      <c r="K29" s="77"/>
      <c r="L29" s="77"/>
      <c r="M29" s="77"/>
      <c r="N29" s="77"/>
      <c r="O29" s="77"/>
      <c r="P29" s="77"/>
      <c r="Q29" s="77"/>
      <c r="R29" s="77"/>
      <c r="S29" s="77"/>
      <c r="T29" s="77"/>
      <c r="U29" s="33"/>
      <c r="V29" s="33"/>
      <c r="W29" s="33"/>
      <c r="X29" s="33"/>
      <c r="Y29" s="33"/>
      <c r="Z29" s="33"/>
    </row>
    <row r="30" spans="1:26" ht="37.5" x14ac:dyDescent="0.25">
      <c r="A30" s="84" t="s">
        <v>57</v>
      </c>
      <c r="B30" s="29" t="s">
        <v>2</v>
      </c>
      <c r="C30" s="43" t="str">
        <f>HYPERLINK("https://about.muse.jhu.edu/resources/freeresourcescovid19/#covid19resources","15K+ books, 230+ Journals variously from 50+ Publishers (and growing)")</f>
        <v>15K+ books, 230+ Journals variously from 50+ Publishers (and growing)</v>
      </c>
      <c r="D30" s="45" t="str">
        <f>HYPERLINK("https://muse.jhu.edu/search?action=browse&amp;limit=subscription:y&amp;limit=format:book,journal&amp;sort=launch%20desc&amp;min=1&amp;max=10&amp;t=format_facet_select","Search MUSE for only content I have access to")</f>
        <v>Search MUSE for only content I have access to</v>
      </c>
      <c r="E30" s="31" t="s">
        <v>15</v>
      </c>
      <c r="F30" s="43" t="str">
        <f>HYPERLINK("https://about.muse.jhu.edu/resources/freeresourcescovid19/","List of (and links by) participating publisher on the Muse platform; KBART and MARC Files Now Avaialble")</f>
        <v>List of (and links by) participating publisher on the Muse platform; KBART and MARC Files Now Avaialble</v>
      </c>
      <c r="G30" s="37" t="s">
        <v>69</v>
      </c>
      <c r="H30" s="39" t="str">
        <f ca="1">VLOOKUP($A30,'ICOLC Public View Feed'!$A$1:$G$96, 6, FALSE)</f>
        <v/>
      </c>
      <c r="I30" s="77"/>
      <c r="J30" s="77"/>
      <c r="K30" s="77"/>
      <c r="L30" s="77"/>
      <c r="M30" s="77"/>
      <c r="N30" s="77"/>
      <c r="O30" s="77"/>
      <c r="P30" s="77"/>
      <c r="Q30" s="77"/>
      <c r="R30" s="77"/>
      <c r="S30" s="77"/>
      <c r="T30" s="77"/>
      <c r="U30" s="33"/>
      <c r="V30" s="33"/>
      <c r="W30" s="33"/>
      <c r="X30" s="33"/>
      <c r="Y30" s="33"/>
      <c r="Z30" s="33"/>
    </row>
    <row r="31" spans="1:26" ht="25" x14ac:dyDescent="0.25">
      <c r="A31" s="34" t="s">
        <v>12</v>
      </c>
      <c r="B31" s="29" t="s">
        <v>26</v>
      </c>
      <c r="C31" s="38" t="s">
        <v>13</v>
      </c>
      <c r="D31" s="43" t="str">
        <f>HYPERLINK("https://coronavirus.ravenpack.com/","Coronavirus News Monitor")</f>
        <v>Coronavirus News Monitor</v>
      </c>
      <c r="E31" s="31" t="s">
        <v>15</v>
      </c>
      <c r="F31" s="38" t="s">
        <v>16</v>
      </c>
      <c r="G31" s="53" t="s">
        <v>19</v>
      </c>
      <c r="H31" s="32" t="str">
        <f ca="1">VLOOKUP($A31,'ICOLC Public View Feed'!$A$1:$G$96, 6, FALSE)</f>
        <v>https://www.ravenpack.com/privacy/</v>
      </c>
      <c r="I31" s="77"/>
      <c r="J31" s="77"/>
      <c r="K31" s="77"/>
      <c r="L31" s="77"/>
      <c r="M31" s="77"/>
      <c r="N31" s="77"/>
      <c r="O31" s="77"/>
      <c r="P31" s="77"/>
      <c r="Q31" s="77"/>
      <c r="R31" s="77"/>
      <c r="S31" s="77"/>
      <c r="T31" s="77"/>
      <c r="U31" s="33"/>
      <c r="V31" s="33"/>
      <c r="W31" s="33"/>
      <c r="X31" s="33"/>
      <c r="Y31" s="33"/>
      <c r="Z31" s="33"/>
    </row>
    <row r="32" spans="1:26" ht="25" x14ac:dyDescent="0.25">
      <c r="A32" s="34" t="s">
        <v>58</v>
      </c>
      <c r="B32" s="29" t="s">
        <v>2</v>
      </c>
      <c r="C32" s="38" t="s">
        <v>70</v>
      </c>
      <c r="D32" s="43" t="str">
        <f>HYPERLINK("https://royalsociety.org/journals/#listing","Full listing of The Royal Society's journals")</f>
        <v>Full listing of The Royal Society's journals</v>
      </c>
      <c r="E32" s="31" t="s">
        <v>15</v>
      </c>
      <c r="F32" s="43"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32" s="37" t="s">
        <v>19</v>
      </c>
      <c r="H32" s="32" t="str">
        <f ca="1">VLOOKUP($A32,'ICOLC Public View Feed'!$A$1:$G$96, 6, FALSE)</f>
        <v>https://royalsociety.org/about-us/terms-conditions-policies/cookies/</v>
      </c>
      <c r="I32" s="77"/>
      <c r="J32" s="77"/>
      <c r="K32" s="77"/>
      <c r="L32" s="77"/>
      <c r="M32" s="77"/>
      <c r="N32" s="77"/>
      <c r="O32" s="77"/>
      <c r="P32" s="77"/>
      <c r="Q32" s="77"/>
      <c r="R32" s="77"/>
      <c r="S32" s="77"/>
      <c r="T32" s="77"/>
      <c r="U32" s="33"/>
      <c r="V32" s="33"/>
      <c r="W32" s="33"/>
      <c r="X32" s="33"/>
      <c r="Y32" s="33"/>
      <c r="Z32" s="33"/>
    </row>
    <row r="33" spans="1:26" ht="37.5" customHeight="1" x14ac:dyDescent="0.3">
      <c r="A33" s="34" t="s">
        <v>58</v>
      </c>
      <c r="B33" s="29" t="s">
        <v>26</v>
      </c>
      <c r="C33" s="64"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33" s="45" t="str">
        <f>HYPERLINK("https://royalsocietypublishing.org/topic/special-collections/novel-coronavirus-outbreak","List of articles and journal issues on COVID related themes")</f>
        <v>List of articles and journal issues on COVID related themes</v>
      </c>
      <c r="E33" s="31" t="s">
        <v>15</v>
      </c>
      <c r="F33" s="38"/>
      <c r="G33" s="37" t="s">
        <v>19</v>
      </c>
      <c r="H33" s="32" t="str">
        <f ca="1">VLOOKUP($A33,'ICOLC Public View Feed'!$A$1:$G$96, 6, FALSE)</f>
        <v>https://royalsociety.org/about-us/terms-conditions-policies/cookies/</v>
      </c>
      <c r="I33" s="77"/>
      <c r="J33" s="77"/>
      <c r="K33" s="77"/>
      <c r="L33" s="77"/>
      <c r="M33" s="77"/>
      <c r="N33" s="77"/>
      <c r="O33" s="77"/>
      <c r="P33" s="77"/>
      <c r="Q33" s="77"/>
      <c r="R33" s="77"/>
      <c r="S33" s="77"/>
      <c r="T33" s="77"/>
      <c r="U33" s="33"/>
      <c r="V33" s="33"/>
      <c r="W33" s="33"/>
      <c r="X33" s="33"/>
      <c r="Y33" s="33"/>
      <c r="Z33" s="33"/>
    </row>
    <row r="34" spans="1:26" ht="50" x14ac:dyDescent="0.25">
      <c r="A34" s="34" t="s">
        <v>59</v>
      </c>
      <c r="B34" s="29" t="s">
        <v>2</v>
      </c>
      <c r="C34" s="48" t="str">
        <f>HYPERLINK("https://us.sagepub.com/en-us/nam/remote-learning-solutions","SAGE Video, SAGE Research Methods Video and SAGE Knowledge Books &amp; Reference; online access to SAGE Journals for print-only subscribers")</f>
        <v>SAGE Video, SAGE Research Methods Video and SAGE Knowledge Books &amp; Reference; online access to SAGE Journals for print-only subscribers</v>
      </c>
      <c r="D34" s="43" t="str">
        <f>HYPERLINK("http://sagevideo.sagepub.com/support/tickets/new","Signup")</f>
        <v>Signup</v>
      </c>
      <c r="E34" s="31" t="s">
        <v>11</v>
      </c>
      <c r="F34" s="43" t="str">
        <f>HYPERLINK("http://freetrials.sagepub.com/","Alternatively, this cell links to a (Faculty) sign up for a username &amp; password trial (90 Days) | [See also SAGE entries under courseware and COVID19 Research] ")</f>
        <v xml:space="preserve">Alternatively, this cell links to a (Faculty) sign up for a username &amp; password trial (90 Days) | [See also SAGE entries under courseware and COVID19 Research] </v>
      </c>
      <c r="G34" s="37" t="s">
        <v>32</v>
      </c>
      <c r="H34" s="39" t="str">
        <f ca="1">VLOOKUP($A34,'ICOLC Public View Feed'!$A$1:$G$96, 6, FALSE)</f>
        <v/>
      </c>
      <c r="I34" s="77"/>
      <c r="J34" s="77"/>
      <c r="K34" s="77"/>
      <c r="L34" s="77"/>
      <c r="M34" s="77"/>
      <c r="N34" s="77"/>
      <c r="O34" s="77"/>
      <c r="P34" s="77"/>
      <c r="Q34" s="77"/>
      <c r="R34" s="77"/>
      <c r="S34" s="77"/>
      <c r="T34" s="77"/>
      <c r="U34" s="33"/>
      <c r="V34" s="33"/>
      <c r="W34" s="33"/>
      <c r="X34" s="33"/>
      <c r="Y34" s="33"/>
      <c r="Z34" s="33"/>
    </row>
    <row r="35" spans="1:26" ht="37.5" x14ac:dyDescent="0.25">
      <c r="A35" s="34" t="s">
        <v>59</v>
      </c>
      <c r="B35" s="29" t="s">
        <v>26</v>
      </c>
      <c r="C35" s="38" t="s">
        <v>92</v>
      </c>
      <c r="D35" s="43" t="str">
        <f>HYPERLINK(" https://journals.sagepub.com/coronavirus","curated collection of both medical and social and behavioral science related to the virus and more broadly on managing pandemic")</f>
        <v>curated collection of both medical and social and behavioral science related to the virus and more broadly on managing pandemic</v>
      </c>
      <c r="E35" s="31" t="s">
        <v>15</v>
      </c>
      <c r="F35" s="38" t="s">
        <v>93</v>
      </c>
      <c r="G35" s="37" t="s">
        <v>19</v>
      </c>
      <c r="H35" s="39" t="str">
        <f ca="1">VLOOKUP($A35,'ICOLC Public View Feed'!$A$1:$G$96, 6, FALSE)</f>
        <v/>
      </c>
      <c r="I35" s="77"/>
      <c r="J35" s="77"/>
      <c r="K35" s="77"/>
      <c r="L35" s="77"/>
      <c r="M35" s="77"/>
      <c r="N35" s="77"/>
      <c r="O35" s="77"/>
      <c r="P35" s="77"/>
      <c r="Q35" s="77"/>
      <c r="R35" s="77"/>
      <c r="S35" s="77"/>
      <c r="T35" s="77"/>
      <c r="U35" s="33"/>
      <c r="V35" s="33"/>
      <c r="W35" s="33"/>
      <c r="X35" s="33"/>
      <c r="Y35" s="33"/>
      <c r="Z35" s="33"/>
    </row>
    <row r="36" spans="1:26" ht="50" x14ac:dyDescent="0.25">
      <c r="A36" s="34" t="s">
        <v>59</v>
      </c>
      <c r="B36" s="29" t="s">
        <v>40</v>
      </c>
      <c r="C36" s="38" t="s">
        <v>102</v>
      </c>
      <c r="D36" s="70" t="str">
        <f>HYPERLINK("https://sagepub.com/remote-teaching-solutions","US teaching materials")</f>
        <v>US teaching materials</v>
      </c>
      <c r="E36" s="31" t="s">
        <v>11</v>
      </c>
      <c r="F36" s="38" t="s">
        <v>103</v>
      </c>
      <c r="G36" s="37" t="s">
        <v>32</v>
      </c>
      <c r="H36" s="39" t="str">
        <f ca="1">VLOOKUP($A36,'ICOLC Public View Feed'!$A$1:$G$96, 6, FALSE)</f>
        <v/>
      </c>
      <c r="I36" s="77"/>
      <c r="J36" s="77"/>
      <c r="K36" s="77"/>
      <c r="L36" s="77"/>
      <c r="M36" s="77"/>
      <c r="N36" s="77"/>
      <c r="O36" s="77"/>
      <c r="P36" s="77"/>
      <c r="Q36" s="77"/>
      <c r="R36" s="77"/>
      <c r="S36" s="77"/>
      <c r="T36" s="77"/>
      <c r="U36" s="33"/>
      <c r="V36" s="33"/>
      <c r="W36" s="33"/>
      <c r="X36" s="33"/>
      <c r="Y36" s="33"/>
      <c r="Z36" s="33"/>
    </row>
    <row r="37" spans="1:26" ht="42" customHeight="1" x14ac:dyDescent="0.25">
      <c r="A37" s="34" t="s">
        <v>60</v>
      </c>
      <c r="B37" s="29" t="s">
        <v>26</v>
      </c>
      <c r="C37" s="29" t="s">
        <v>94</v>
      </c>
      <c r="D37" s="63" t="str">
        <f>HYPERLINK("https://www.springernature.com/gp/researchers/campaigns/coronavirus","SARS-CoV2 and COVID-19")</f>
        <v>SARS-CoV2 and COVID-19</v>
      </c>
      <c r="E37" s="31" t="s">
        <v>15</v>
      </c>
      <c r="F37" s="29" t="s">
        <v>95</v>
      </c>
      <c r="G37" s="31" t="s">
        <v>19</v>
      </c>
      <c r="H37" s="32" t="str">
        <f ca="1">VLOOKUP($A37,'ICOLC Public View Feed'!$A$1:$G$96, 6, FALSE)</f>
        <v>https://www.springernature.com/la/legal/privacy-statement/11033522</v>
      </c>
      <c r="I37" s="77"/>
      <c r="J37" s="77"/>
      <c r="K37" s="77"/>
      <c r="L37" s="77"/>
      <c r="M37" s="77"/>
      <c r="N37" s="77"/>
      <c r="O37" s="77"/>
      <c r="P37" s="77"/>
      <c r="Q37" s="77"/>
      <c r="R37" s="77"/>
      <c r="S37" s="77"/>
      <c r="T37" s="77"/>
      <c r="U37" s="33"/>
      <c r="V37" s="33"/>
      <c r="W37" s="33"/>
      <c r="X37" s="33"/>
      <c r="Y37" s="33"/>
      <c r="Z37" s="33"/>
    </row>
    <row r="38" spans="1:26" ht="37.5" x14ac:dyDescent="0.25">
      <c r="A38" s="34" t="s">
        <v>61</v>
      </c>
      <c r="B38" s="29" t="s">
        <v>26</v>
      </c>
      <c r="C38" s="43"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38" s="43" t="str">
        <f>HYPERLINK("https://www.tandfonline.com/action/doSearch?AllField=%22coronavirus%22&amp;content=standard&amp;countTerms=true&amp;target=default&amp;startPage=0&amp;pageSize=10&amp;access=user","Link to articles on Taylor and Francis online")</f>
        <v>Link to articles on Taylor and Francis online</v>
      </c>
      <c r="E38" s="31" t="s">
        <v>15</v>
      </c>
      <c r="F38" s="38"/>
      <c r="G38" s="37" t="s">
        <v>73</v>
      </c>
      <c r="H38" s="32" t="str">
        <f ca="1">VLOOKUP($A38,'ICOLC Public View Feed'!$A$1:$G$96, 6, FALSE)</f>
        <v>https://informa.com/privacy-policy/</v>
      </c>
      <c r="I38" s="77"/>
      <c r="J38" s="77"/>
      <c r="K38" s="77"/>
      <c r="L38" s="77"/>
      <c r="M38" s="77"/>
      <c r="N38" s="77"/>
      <c r="O38" s="77"/>
      <c r="P38" s="77"/>
      <c r="Q38" s="77"/>
      <c r="R38" s="77"/>
      <c r="S38" s="77"/>
      <c r="T38" s="77"/>
      <c r="U38" s="33"/>
      <c r="V38" s="33"/>
      <c r="W38" s="33"/>
      <c r="X38" s="33"/>
      <c r="Y38" s="33"/>
      <c r="Z38" s="33"/>
    </row>
    <row r="39" spans="1:26" ht="25" x14ac:dyDescent="0.25">
      <c r="A39" s="34" t="s">
        <v>62</v>
      </c>
      <c r="B39" s="29" t="s">
        <v>2</v>
      </c>
      <c r="C39" s="43" t="str">
        <f>HYPERLINK("https://www.ucpress.edu/blog/49700/free-access-to-all-uc-press-journals-through-june-2020/","All online journal content: 46 journals in the humanities, social sciences, and natural sciences")</f>
        <v>All online journal content: 46 journals in the humanities, social sciences, and natural sciences</v>
      </c>
      <c r="D39" s="43" t="str">
        <f>HYPERLINK("https://www.ucpress.edu/journals","Browse journals")</f>
        <v>Browse journals</v>
      </c>
      <c r="E39" s="31" t="s">
        <v>15</v>
      </c>
      <c r="F39" s="38"/>
      <c r="G39" s="47">
        <v>44012</v>
      </c>
      <c r="H39" s="32" t="str">
        <f ca="1">VLOOKUP($A39,'ICOLC Public View Feed'!$A$1:$G$96, 6, FALSE)</f>
        <v>https://www.ucpress.edu/about/privacy-policy</v>
      </c>
      <c r="I39" s="78"/>
      <c r="J39" s="78"/>
      <c r="K39" s="78"/>
      <c r="L39" s="78"/>
      <c r="M39" s="78"/>
      <c r="N39" s="78"/>
      <c r="O39" s="78"/>
      <c r="P39" s="78"/>
      <c r="Q39" s="78"/>
      <c r="R39" s="78"/>
      <c r="S39" s="78"/>
      <c r="T39" s="78"/>
      <c r="U39" s="41"/>
      <c r="V39" s="41"/>
      <c r="W39" s="41"/>
      <c r="X39" s="41"/>
      <c r="Y39" s="41"/>
      <c r="Z39" s="41"/>
    </row>
    <row r="40" spans="1:26" ht="25.5" x14ac:dyDescent="0.25">
      <c r="A40" s="34" t="s">
        <v>63</v>
      </c>
      <c r="B40" s="29" t="s">
        <v>2</v>
      </c>
      <c r="C40" s="51" t="str">
        <f>HYPERLINK("https://blog.press.umich.edu/2020/03/ump-covid-19-free-access/","All content (1150+ Books) in the University of Michigan Press Ebook Collection (UMP EBC)")</f>
        <v>All content (1150+ Books) in the University of Michigan Press Ebook Collection (UMP EBC)</v>
      </c>
      <c r="D40" s="51" t="str">
        <f>HYPERLINK("https://www.fulcrum.org/michigan?locale=en&amp;view=gallery","UMP EBC")</f>
        <v>UMP EBC</v>
      </c>
      <c r="E40" s="31" t="s">
        <v>15</v>
      </c>
      <c r="F40" s="38" t="s">
        <v>71</v>
      </c>
      <c r="G40" s="47">
        <v>43951</v>
      </c>
      <c r="H40" s="39" t="str">
        <f ca="1">VLOOKUP($A40,'ICOLC Public View Feed'!$A$1:$G$96, 6, FALSE)</f>
        <v/>
      </c>
      <c r="I40" s="77"/>
      <c r="J40" s="77"/>
      <c r="K40" s="77"/>
      <c r="L40" s="77"/>
      <c r="M40" s="77"/>
      <c r="N40" s="77"/>
      <c r="O40" s="77"/>
      <c r="P40" s="77"/>
      <c r="Q40" s="77"/>
      <c r="R40" s="77"/>
      <c r="S40" s="77"/>
      <c r="T40" s="77"/>
      <c r="U40" s="33"/>
      <c r="V40" s="33"/>
      <c r="W40" s="33"/>
      <c r="X40" s="33"/>
      <c r="Y40" s="33"/>
      <c r="Z40" s="33"/>
    </row>
    <row r="41" spans="1:26" ht="37.5" x14ac:dyDescent="0.25">
      <c r="A41" s="34" t="s">
        <v>64</v>
      </c>
      <c r="B41" s="29" t="s">
        <v>26</v>
      </c>
      <c r="C41" s="65" t="str">
        <f>HYPERLINK("https://novel-coronavirus.onlinelibrary.wiley.com/","More than 5,300 Coronavirus-related articles and book chapters on Wiley Online")</f>
        <v>More than 5,300 Coronavirus-related articles and book chapters on Wiley Online</v>
      </c>
      <c r="D41" s="66"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41" s="31" t="s">
        <v>15</v>
      </c>
      <c r="F41" s="63"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41" s="31" t="s">
        <v>19</v>
      </c>
      <c r="H41" s="32" t="str">
        <f ca="1">VLOOKUP($A41,'ICOLC Public View Feed'!$A$1:$G$96, 6, FALSE)</f>
        <v>https://www.wiley-vch.de/en/info/contact-masthead</v>
      </c>
      <c r="I41" s="77"/>
      <c r="J41" s="77"/>
      <c r="K41" s="77"/>
      <c r="L41" s="77"/>
      <c r="M41" s="77"/>
      <c r="N41" s="77"/>
      <c r="O41" s="77"/>
      <c r="P41" s="77"/>
      <c r="Q41" s="77"/>
      <c r="R41" s="77"/>
      <c r="S41" s="77"/>
      <c r="T41" s="77"/>
      <c r="U41" s="33"/>
      <c r="V41" s="33"/>
      <c r="W41" s="33"/>
      <c r="X41" s="33"/>
      <c r="Y41" s="33"/>
      <c r="Z41" s="33"/>
    </row>
    <row r="42" spans="1:26" ht="37.5" x14ac:dyDescent="0.25">
      <c r="A42" s="71" t="s">
        <v>64</v>
      </c>
      <c r="B42" s="29" t="s">
        <v>40</v>
      </c>
      <c r="C42" s="72"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42" s="63" t="str">
        <f>HYPERLINK("https://secure.wiley.com/COVID19OpenWPAccess","Form for faculty to request access to online learning solutions, WileyPLUS or Knewton Alta")</f>
        <v>Form for faculty to request access to online learning solutions, WileyPLUS or Knewton Alta</v>
      </c>
      <c r="E42" s="31" t="s">
        <v>11</v>
      </c>
      <c r="F42" s="29" t="s">
        <v>104</v>
      </c>
      <c r="G42" s="31" t="s">
        <v>98</v>
      </c>
      <c r="H42" s="73" t="str">
        <f ca="1">VLOOKUP($A42,'ICOLC Public View Feed'!$A$1:$G$96, 6, FALSE)</f>
        <v>https://www.wiley-vch.de/en/info/contact-masthead</v>
      </c>
      <c r="I42" s="77"/>
      <c r="J42" s="77"/>
      <c r="K42" s="77"/>
      <c r="L42" s="77"/>
      <c r="M42" s="77"/>
      <c r="N42" s="77"/>
      <c r="O42" s="77"/>
      <c r="P42" s="77"/>
      <c r="Q42" s="77"/>
      <c r="R42" s="77"/>
      <c r="S42" s="77"/>
      <c r="T42" s="77"/>
      <c r="U42" s="33"/>
      <c r="V42" s="33"/>
      <c r="W42" s="33"/>
      <c r="X42" s="33"/>
      <c r="Y42" s="33"/>
      <c r="Z42" s="33"/>
    </row>
    <row r="43" spans="1:26" ht="62.5" x14ac:dyDescent="0.25">
      <c r="A43" s="34" t="s">
        <v>65</v>
      </c>
      <c r="B43" s="29" t="s">
        <v>26</v>
      </c>
      <c r="C43" s="38" t="s">
        <v>96</v>
      </c>
      <c r="D43" s="67" t="str">
        <f>HYPERLINK("http://healthclarity.wolterskluwer.com/coronavirus-resources.html","Wolters Kluwer COVID-19 (Coronavirus) Resources including Ovid and UptoDate")</f>
        <v>Wolters Kluwer COVID-19 (Coronavirus) Resources including Ovid and UptoDate</v>
      </c>
      <c r="E43" s="31" t="s">
        <v>15</v>
      </c>
      <c r="F43" s="38" t="s">
        <v>97</v>
      </c>
      <c r="G43" s="37" t="s">
        <v>19</v>
      </c>
      <c r="H43" s="68" t="str">
        <f ca="1">VLOOKUP($A43,'ICOLC Public View Feed'!$A$1:$G$96, 6, FALSE)</f>
        <v>https://wolterskluwer.com/privacy-cookies.html</v>
      </c>
      <c r="I43" s="78"/>
      <c r="J43" s="78"/>
      <c r="K43" s="78"/>
      <c r="L43" s="78"/>
      <c r="M43" s="78"/>
      <c r="N43" s="78"/>
      <c r="O43" s="78"/>
      <c r="P43" s="78"/>
      <c r="Q43" s="78"/>
      <c r="R43" s="78"/>
      <c r="S43" s="78"/>
      <c r="T43" s="78"/>
      <c r="U43" s="41"/>
      <c r="V43" s="41"/>
      <c r="W43" s="41"/>
      <c r="X43" s="41"/>
      <c r="Y43" s="41"/>
      <c r="Z43" s="41"/>
    </row>
    <row r="44" spans="1:26" ht="37.5" x14ac:dyDescent="0.25">
      <c r="A44" s="88" t="s">
        <v>108</v>
      </c>
      <c r="B44" s="62"/>
      <c r="C44" s="62"/>
      <c r="D44" s="62"/>
      <c r="E44" s="74"/>
      <c r="F44" s="62"/>
      <c r="G44" s="74"/>
      <c r="H44" s="75"/>
    </row>
    <row r="45" spans="1:26" ht="12.5" x14ac:dyDescent="0.25">
      <c r="A45" s="62"/>
      <c r="B45" s="62"/>
      <c r="C45" s="62"/>
      <c r="D45" s="62"/>
      <c r="E45" s="74"/>
      <c r="F45" s="62"/>
      <c r="G45" s="74"/>
      <c r="H45" s="75"/>
    </row>
    <row r="46" spans="1:26" ht="12.5" x14ac:dyDescent="0.25">
      <c r="A46" s="62"/>
      <c r="B46" s="62"/>
      <c r="C46" s="62"/>
      <c r="D46" s="62"/>
      <c r="E46" s="74"/>
      <c r="F46" s="62"/>
      <c r="G46" s="74"/>
      <c r="H46" s="75"/>
    </row>
    <row r="47" spans="1:26" ht="12.5" x14ac:dyDescent="0.25">
      <c r="A47" s="62"/>
      <c r="B47" s="62"/>
      <c r="C47" s="62"/>
      <c r="D47" s="62"/>
      <c r="E47" s="74"/>
      <c r="F47" s="62"/>
      <c r="G47" s="74"/>
      <c r="H47" s="75"/>
    </row>
    <row r="48" spans="1:26" ht="12.5" x14ac:dyDescent="0.25">
      <c r="A48" s="62"/>
      <c r="B48" s="62"/>
      <c r="C48" s="62"/>
      <c r="D48" s="62"/>
      <c r="E48" s="74"/>
      <c r="F48" s="62"/>
      <c r="G48" s="74"/>
      <c r="H48" s="75"/>
    </row>
    <row r="49" spans="1:8" ht="12.5" x14ac:dyDescent="0.25">
      <c r="A49" s="62"/>
      <c r="B49" s="62"/>
      <c r="C49" s="62"/>
      <c r="D49" s="62"/>
      <c r="E49" s="74"/>
      <c r="F49" s="62"/>
      <c r="G49" s="74"/>
      <c r="H49" s="75"/>
    </row>
    <row r="50" spans="1:8" ht="12.5" x14ac:dyDescent="0.25">
      <c r="A50" s="62"/>
      <c r="B50" s="62"/>
      <c r="C50" s="62"/>
      <c r="D50" s="62"/>
      <c r="E50" s="74"/>
      <c r="F50" s="62"/>
      <c r="G50" s="74"/>
      <c r="H50" s="75"/>
    </row>
    <row r="51" spans="1:8" ht="12.5" x14ac:dyDescent="0.25">
      <c r="A51" s="62"/>
      <c r="B51" s="62"/>
      <c r="C51" s="62"/>
      <c r="D51" s="62"/>
      <c r="E51" s="74"/>
      <c r="F51" s="62"/>
      <c r="G51" s="74"/>
      <c r="H51" s="75"/>
    </row>
    <row r="52" spans="1:8" ht="12.5" x14ac:dyDescent="0.25">
      <c r="A52" s="62"/>
      <c r="B52" s="62"/>
      <c r="C52" s="62"/>
      <c r="D52" s="62"/>
      <c r="E52" s="74"/>
      <c r="F52" s="62"/>
      <c r="G52" s="74"/>
      <c r="H52" s="75"/>
    </row>
    <row r="53" spans="1:8" ht="12.5" x14ac:dyDescent="0.25">
      <c r="A53" s="62"/>
      <c r="B53" s="62"/>
      <c r="C53" s="62"/>
      <c r="D53" s="62"/>
      <c r="E53" s="74"/>
      <c r="F53" s="62"/>
      <c r="G53" s="74"/>
      <c r="H53" s="75"/>
    </row>
    <row r="54" spans="1:8" ht="12.5" x14ac:dyDescent="0.25">
      <c r="A54" s="62"/>
      <c r="B54" s="62"/>
      <c r="C54" s="62"/>
      <c r="D54" s="62"/>
      <c r="E54" s="74"/>
      <c r="F54" s="62"/>
      <c r="G54" s="74"/>
      <c r="H54" s="75"/>
    </row>
    <row r="55" spans="1:8" ht="12.5" x14ac:dyDescent="0.25">
      <c r="A55" s="62"/>
      <c r="B55" s="62"/>
      <c r="C55" s="62"/>
      <c r="D55" s="62"/>
      <c r="E55" s="74"/>
      <c r="F55" s="62"/>
      <c r="G55" s="74"/>
      <c r="H55" s="75"/>
    </row>
    <row r="56" spans="1:8" ht="12.5" x14ac:dyDescent="0.25">
      <c r="A56" s="62"/>
      <c r="B56" s="62"/>
      <c r="C56" s="62"/>
      <c r="D56" s="62"/>
      <c r="E56" s="74"/>
      <c r="F56" s="62"/>
      <c r="G56" s="74"/>
      <c r="H56" s="75"/>
    </row>
    <row r="57" spans="1:8" ht="12.5" x14ac:dyDescent="0.25">
      <c r="A57" s="62"/>
      <c r="B57" s="62"/>
      <c r="C57" s="62"/>
      <c r="D57" s="62"/>
      <c r="E57" s="74"/>
      <c r="F57" s="62"/>
      <c r="G57" s="74"/>
      <c r="H57" s="75"/>
    </row>
    <row r="58" spans="1:8" ht="12.5" x14ac:dyDescent="0.25">
      <c r="A58" s="62"/>
      <c r="B58" s="62"/>
      <c r="C58" s="62"/>
      <c r="D58" s="62"/>
      <c r="E58" s="74"/>
      <c r="F58" s="62"/>
      <c r="G58" s="74"/>
      <c r="H58" s="75"/>
    </row>
    <row r="59" spans="1:8" ht="12.5" x14ac:dyDescent="0.25">
      <c r="A59" s="62"/>
      <c r="B59" s="62"/>
      <c r="C59" s="62"/>
      <c r="D59" s="62"/>
      <c r="E59" s="74"/>
      <c r="F59" s="62"/>
      <c r="G59" s="74"/>
      <c r="H59" s="75"/>
    </row>
    <row r="60" spans="1:8" ht="12.5" x14ac:dyDescent="0.25">
      <c r="A60" s="62"/>
      <c r="B60" s="62"/>
      <c r="C60" s="62"/>
      <c r="D60" s="62"/>
      <c r="E60" s="74"/>
      <c r="F60" s="62"/>
      <c r="G60" s="74"/>
      <c r="H60" s="75"/>
    </row>
    <row r="61" spans="1:8" ht="12.5" x14ac:dyDescent="0.25">
      <c r="A61" s="62"/>
      <c r="B61" s="62"/>
      <c r="C61" s="62"/>
      <c r="D61" s="62"/>
      <c r="E61" s="74"/>
      <c r="F61" s="62"/>
      <c r="G61" s="74"/>
      <c r="H61" s="75"/>
    </row>
    <row r="62" spans="1:8" ht="12.5" x14ac:dyDescent="0.25">
      <c r="A62" s="62"/>
      <c r="B62" s="62"/>
      <c r="C62" s="62"/>
      <c r="D62" s="62"/>
      <c r="E62" s="74"/>
      <c r="F62" s="62"/>
      <c r="G62" s="74"/>
      <c r="H62" s="75"/>
    </row>
    <row r="63" spans="1:8" ht="12.5" x14ac:dyDescent="0.25">
      <c r="A63" s="62"/>
      <c r="B63" s="62"/>
      <c r="C63" s="62"/>
      <c r="D63" s="62"/>
      <c r="E63" s="74"/>
      <c r="F63" s="62"/>
      <c r="G63" s="74"/>
      <c r="H63" s="75"/>
    </row>
    <row r="64" spans="1:8" ht="12.5" x14ac:dyDescent="0.25">
      <c r="A64" s="62"/>
      <c r="B64" s="62"/>
      <c r="C64" s="62"/>
      <c r="D64" s="62"/>
      <c r="E64" s="74"/>
      <c r="F64" s="62"/>
      <c r="G64" s="74"/>
      <c r="H64" s="75"/>
    </row>
    <row r="65" spans="1:8" ht="12.5" x14ac:dyDescent="0.25">
      <c r="A65" s="62"/>
      <c r="B65" s="62"/>
      <c r="C65" s="62"/>
      <c r="D65" s="62"/>
      <c r="E65" s="74"/>
      <c r="F65" s="62"/>
      <c r="G65" s="74"/>
      <c r="H65" s="75"/>
    </row>
    <row r="66" spans="1:8" ht="12.5" x14ac:dyDescent="0.25">
      <c r="A66" s="62"/>
      <c r="B66" s="62"/>
      <c r="C66" s="62"/>
      <c r="D66" s="62"/>
      <c r="E66" s="74"/>
      <c r="F66" s="62"/>
      <c r="G66" s="74"/>
      <c r="H66" s="75"/>
    </row>
    <row r="67" spans="1:8" ht="12.5" x14ac:dyDescent="0.25">
      <c r="A67" s="62"/>
      <c r="B67" s="62"/>
      <c r="C67" s="62"/>
      <c r="D67" s="62"/>
      <c r="E67" s="74"/>
      <c r="F67" s="62"/>
      <c r="G67" s="74"/>
      <c r="H67" s="75"/>
    </row>
    <row r="68" spans="1:8" ht="12.5" x14ac:dyDescent="0.25">
      <c r="A68" s="62"/>
      <c r="B68" s="62"/>
      <c r="C68" s="62"/>
      <c r="D68" s="62"/>
      <c r="E68" s="74"/>
      <c r="F68" s="62"/>
      <c r="G68" s="74"/>
      <c r="H68" s="75"/>
    </row>
    <row r="69" spans="1:8" ht="12.5" x14ac:dyDescent="0.25">
      <c r="A69" s="62"/>
      <c r="B69" s="62"/>
      <c r="C69" s="62"/>
      <c r="D69" s="62"/>
      <c r="E69" s="74"/>
      <c r="F69" s="62"/>
      <c r="G69" s="74"/>
      <c r="H69" s="75"/>
    </row>
    <row r="70" spans="1:8" ht="12.5" x14ac:dyDescent="0.25">
      <c r="A70" s="62"/>
      <c r="B70" s="62"/>
      <c r="C70" s="62"/>
      <c r="D70" s="62"/>
      <c r="E70" s="74"/>
      <c r="F70" s="62"/>
      <c r="G70" s="74"/>
      <c r="H70" s="75"/>
    </row>
    <row r="71" spans="1:8" ht="12.5" x14ac:dyDescent="0.25">
      <c r="A71" s="62"/>
      <c r="B71" s="62"/>
      <c r="C71" s="62"/>
      <c r="D71" s="62"/>
      <c r="E71" s="74"/>
      <c r="F71" s="62"/>
      <c r="G71" s="74"/>
      <c r="H71" s="75"/>
    </row>
    <row r="72" spans="1:8" ht="12.5" x14ac:dyDescent="0.25">
      <c r="A72" s="62"/>
      <c r="B72" s="62"/>
      <c r="C72" s="62"/>
      <c r="D72" s="62"/>
      <c r="E72" s="74"/>
      <c r="F72" s="62"/>
      <c r="G72" s="74"/>
      <c r="H72" s="75"/>
    </row>
    <row r="73" spans="1:8" ht="12.5" x14ac:dyDescent="0.25">
      <c r="A73" s="62"/>
      <c r="B73" s="62"/>
      <c r="C73" s="62"/>
      <c r="D73" s="62"/>
      <c r="E73" s="74"/>
      <c r="F73" s="62"/>
      <c r="G73" s="74"/>
      <c r="H73" s="75"/>
    </row>
    <row r="74" spans="1:8" ht="12.5" x14ac:dyDescent="0.25">
      <c r="A74" s="62"/>
      <c r="B74" s="62"/>
      <c r="C74" s="62"/>
      <c r="D74" s="62"/>
      <c r="E74" s="74"/>
      <c r="F74" s="62"/>
      <c r="G74" s="74"/>
      <c r="H74" s="75"/>
    </row>
    <row r="75" spans="1:8" ht="12.5" x14ac:dyDescent="0.25">
      <c r="A75" s="62"/>
      <c r="B75" s="62"/>
      <c r="C75" s="62"/>
      <c r="D75" s="62"/>
      <c r="E75" s="74"/>
      <c r="F75" s="62"/>
      <c r="G75" s="74"/>
      <c r="H75" s="75"/>
    </row>
    <row r="76" spans="1:8" ht="12.5" x14ac:dyDescent="0.25">
      <c r="A76" s="62"/>
      <c r="B76" s="62"/>
      <c r="C76" s="62"/>
      <c r="D76" s="62"/>
      <c r="E76" s="74"/>
      <c r="F76" s="62"/>
      <c r="G76" s="74"/>
      <c r="H76" s="75"/>
    </row>
    <row r="77" spans="1:8" ht="12.5" x14ac:dyDescent="0.25">
      <c r="A77" s="62"/>
      <c r="B77" s="62"/>
      <c r="C77" s="62"/>
      <c r="D77" s="62"/>
      <c r="E77" s="74"/>
      <c r="F77" s="62"/>
      <c r="G77" s="74"/>
      <c r="H77" s="75"/>
    </row>
    <row r="78" spans="1:8" ht="12.5" x14ac:dyDescent="0.25">
      <c r="A78" s="62"/>
      <c r="B78" s="62"/>
      <c r="C78" s="62"/>
      <c r="D78" s="62"/>
      <c r="E78" s="74"/>
      <c r="F78" s="62"/>
      <c r="G78" s="74"/>
      <c r="H78" s="75"/>
    </row>
    <row r="79" spans="1:8" ht="12.5" x14ac:dyDescent="0.25">
      <c r="A79" s="62"/>
      <c r="B79" s="62"/>
      <c r="C79" s="62"/>
      <c r="D79" s="62"/>
      <c r="E79" s="74"/>
      <c r="F79" s="62"/>
      <c r="G79" s="74"/>
      <c r="H79" s="75"/>
    </row>
    <row r="80" spans="1:8" ht="12.5" x14ac:dyDescent="0.25">
      <c r="A80" s="62"/>
      <c r="B80" s="62"/>
      <c r="C80" s="62"/>
      <c r="D80" s="62"/>
      <c r="E80" s="74"/>
      <c r="F80" s="62"/>
      <c r="G80" s="74"/>
      <c r="H80" s="75"/>
    </row>
    <row r="81" spans="1:8" ht="12.5" x14ac:dyDescent="0.25">
      <c r="A81" s="62"/>
      <c r="B81" s="62"/>
      <c r="C81" s="62"/>
      <c r="D81" s="62"/>
      <c r="E81" s="74"/>
      <c r="F81" s="62"/>
      <c r="G81" s="74"/>
      <c r="H81" s="75"/>
    </row>
    <row r="82" spans="1:8" ht="12.5" x14ac:dyDescent="0.25">
      <c r="A82" s="62"/>
      <c r="B82" s="62"/>
      <c r="C82" s="62"/>
      <c r="D82" s="62"/>
      <c r="E82" s="74"/>
      <c r="F82" s="62"/>
      <c r="G82" s="74"/>
      <c r="H82" s="75"/>
    </row>
    <row r="83" spans="1:8" ht="12.5" x14ac:dyDescent="0.25">
      <c r="A83" s="62"/>
      <c r="B83" s="62"/>
      <c r="C83" s="62"/>
      <c r="D83" s="62"/>
      <c r="E83" s="74"/>
      <c r="F83" s="62"/>
      <c r="G83" s="74"/>
      <c r="H83" s="75"/>
    </row>
    <row r="84" spans="1:8" ht="12.5" x14ac:dyDescent="0.25">
      <c r="A84" s="62"/>
      <c r="B84" s="62"/>
      <c r="C84" s="62"/>
      <c r="D84" s="62"/>
      <c r="E84" s="74"/>
      <c r="F84" s="62"/>
      <c r="G84" s="74"/>
      <c r="H84" s="75"/>
    </row>
    <row r="85" spans="1:8" ht="12.5" x14ac:dyDescent="0.25">
      <c r="A85" s="62"/>
      <c r="B85" s="62"/>
      <c r="C85" s="62"/>
      <c r="D85" s="62"/>
      <c r="E85" s="74"/>
      <c r="F85" s="62"/>
      <c r="G85" s="74"/>
      <c r="H85" s="75"/>
    </row>
    <row r="86" spans="1:8" ht="12.5" x14ac:dyDescent="0.25">
      <c r="A86" s="62"/>
      <c r="B86" s="62"/>
      <c r="C86" s="62"/>
      <c r="D86" s="62"/>
      <c r="E86" s="74"/>
      <c r="F86" s="62"/>
      <c r="G86" s="74"/>
      <c r="H86" s="75"/>
    </row>
    <row r="87" spans="1:8" ht="12.5" x14ac:dyDescent="0.25">
      <c r="A87" s="62"/>
      <c r="B87" s="62"/>
      <c r="C87" s="62"/>
      <c r="D87" s="62"/>
      <c r="E87" s="74"/>
      <c r="F87" s="62"/>
      <c r="G87" s="74"/>
      <c r="H87" s="75"/>
    </row>
    <row r="88" spans="1:8" ht="12.5" x14ac:dyDescent="0.25">
      <c r="A88" s="62"/>
      <c r="B88" s="62"/>
      <c r="C88" s="62"/>
      <c r="D88" s="62"/>
      <c r="E88" s="74"/>
      <c r="F88" s="62"/>
      <c r="G88" s="74"/>
      <c r="H88" s="75"/>
    </row>
    <row r="89" spans="1:8" ht="12.5" x14ac:dyDescent="0.25">
      <c r="A89" s="62"/>
      <c r="B89" s="62"/>
      <c r="C89" s="62"/>
      <c r="D89" s="62"/>
      <c r="E89" s="74"/>
      <c r="F89" s="62"/>
      <c r="G89" s="74"/>
      <c r="H89" s="75"/>
    </row>
    <row r="90" spans="1:8" ht="12.5" x14ac:dyDescent="0.25">
      <c r="A90" s="62"/>
      <c r="B90" s="62"/>
      <c r="C90" s="62"/>
      <c r="D90" s="62"/>
      <c r="E90" s="74"/>
      <c r="F90" s="62"/>
      <c r="G90" s="74"/>
      <c r="H90" s="75"/>
    </row>
    <row r="91" spans="1:8" ht="12.5" x14ac:dyDescent="0.25">
      <c r="A91" s="62"/>
      <c r="B91" s="62"/>
      <c r="C91" s="62"/>
      <c r="D91" s="62"/>
      <c r="E91" s="74"/>
      <c r="F91" s="62"/>
      <c r="G91" s="74"/>
      <c r="H91" s="75"/>
    </row>
    <row r="92" spans="1:8" ht="12.5" x14ac:dyDescent="0.25">
      <c r="A92" s="62"/>
      <c r="B92" s="62"/>
      <c r="C92" s="62"/>
      <c r="D92" s="62"/>
      <c r="E92" s="74"/>
      <c r="F92" s="62"/>
      <c r="G92" s="74"/>
      <c r="H92" s="75"/>
    </row>
    <row r="93" spans="1:8" ht="12.5" x14ac:dyDescent="0.25">
      <c r="A93" s="62"/>
      <c r="B93" s="62"/>
      <c r="C93" s="62"/>
      <c r="D93" s="62"/>
      <c r="E93" s="74"/>
      <c r="F93" s="62"/>
      <c r="G93" s="74"/>
      <c r="H93" s="75"/>
    </row>
    <row r="94" spans="1:8" ht="12.5" x14ac:dyDescent="0.25">
      <c r="A94" s="62"/>
      <c r="B94" s="62"/>
      <c r="C94" s="62"/>
      <c r="D94" s="62"/>
      <c r="E94" s="74"/>
      <c r="F94" s="62"/>
      <c r="G94" s="74"/>
      <c r="H94" s="75"/>
    </row>
    <row r="95" spans="1:8" ht="12.5" x14ac:dyDescent="0.25">
      <c r="A95" s="62"/>
      <c r="B95" s="62"/>
      <c r="C95" s="62"/>
      <c r="D95" s="62"/>
      <c r="E95" s="74"/>
      <c r="F95" s="62"/>
      <c r="G95" s="74"/>
      <c r="H95" s="75"/>
    </row>
    <row r="96" spans="1:8" ht="12.5" x14ac:dyDescent="0.25">
      <c r="A96" s="62"/>
      <c r="B96" s="62"/>
      <c r="C96" s="62"/>
      <c r="D96" s="62"/>
      <c r="E96" s="74"/>
      <c r="F96" s="62"/>
      <c r="G96" s="74"/>
      <c r="H96" s="75"/>
    </row>
    <row r="97" spans="1:8" ht="12.5" x14ac:dyDescent="0.25">
      <c r="A97" s="62"/>
      <c r="B97" s="62"/>
      <c r="C97" s="62"/>
      <c r="D97" s="62"/>
      <c r="E97" s="74"/>
      <c r="F97" s="62"/>
      <c r="G97" s="74"/>
      <c r="H97" s="75"/>
    </row>
    <row r="98" spans="1:8" ht="12.5" x14ac:dyDescent="0.25">
      <c r="A98" s="62"/>
      <c r="B98" s="62"/>
      <c r="C98" s="62"/>
      <c r="D98" s="62"/>
      <c r="E98" s="74"/>
      <c r="F98" s="62"/>
      <c r="G98" s="74"/>
      <c r="H98" s="75"/>
    </row>
    <row r="99" spans="1:8" ht="12.5" x14ac:dyDescent="0.25">
      <c r="A99" s="62"/>
      <c r="B99" s="62"/>
      <c r="C99" s="62"/>
      <c r="D99" s="62"/>
      <c r="E99" s="74"/>
      <c r="F99" s="62"/>
      <c r="G99" s="74"/>
      <c r="H99" s="75"/>
    </row>
    <row r="100" spans="1:8" ht="12.5" x14ac:dyDescent="0.25">
      <c r="A100" s="62"/>
      <c r="B100" s="62"/>
      <c r="C100" s="62"/>
      <c r="D100" s="62"/>
      <c r="E100" s="74"/>
      <c r="F100" s="62"/>
      <c r="G100" s="74"/>
      <c r="H100" s="75"/>
    </row>
    <row r="101" spans="1:8" ht="12.5" x14ac:dyDescent="0.25">
      <c r="A101" s="62"/>
      <c r="B101" s="62"/>
      <c r="C101" s="62"/>
      <c r="D101" s="62"/>
      <c r="E101" s="74"/>
      <c r="F101" s="62"/>
      <c r="G101" s="74"/>
      <c r="H101" s="75"/>
    </row>
    <row r="102" spans="1:8" ht="12.5" x14ac:dyDescent="0.25">
      <c r="A102" s="62"/>
      <c r="B102" s="62"/>
      <c r="C102" s="62"/>
      <c r="D102" s="62"/>
      <c r="E102" s="74"/>
      <c r="F102" s="62"/>
      <c r="G102" s="74"/>
      <c r="H102" s="75"/>
    </row>
    <row r="103" spans="1:8" ht="12.5" x14ac:dyDescent="0.25">
      <c r="A103" s="62"/>
      <c r="B103" s="62"/>
      <c r="C103" s="62"/>
      <c r="D103" s="62"/>
      <c r="E103" s="74"/>
      <c r="F103" s="62"/>
      <c r="G103" s="74"/>
      <c r="H103" s="75"/>
    </row>
    <row r="104" spans="1:8" ht="12.5" x14ac:dyDescent="0.25">
      <c r="A104" s="62"/>
      <c r="B104" s="62"/>
      <c r="C104" s="62"/>
      <c r="D104" s="62"/>
      <c r="E104" s="74"/>
      <c r="F104" s="62"/>
      <c r="G104" s="74"/>
      <c r="H104" s="75"/>
    </row>
    <row r="105" spans="1:8" ht="12.5" x14ac:dyDescent="0.25">
      <c r="A105" s="62"/>
      <c r="B105" s="62"/>
      <c r="C105" s="62"/>
      <c r="D105" s="62"/>
      <c r="E105" s="74"/>
      <c r="F105" s="62"/>
      <c r="G105" s="74"/>
      <c r="H105" s="75"/>
    </row>
    <row r="106" spans="1:8" ht="12.5" x14ac:dyDescent="0.25">
      <c r="A106" s="62"/>
      <c r="B106" s="62"/>
      <c r="C106" s="62"/>
      <c r="D106" s="62"/>
      <c r="E106" s="74"/>
      <c r="F106" s="62"/>
      <c r="G106" s="74"/>
      <c r="H106" s="75"/>
    </row>
    <row r="107" spans="1:8" ht="12.5" x14ac:dyDescent="0.25">
      <c r="A107" s="62"/>
      <c r="B107" s="62"/>
      <c r="C107" s="62"/>
      <c r="D107" s="62"/>
      <c r="E107" s="74"/>
      <c r="F107" s="62"/>
      <c r="G107" s="74"/>
      <c r="H107" s="75"/>
    </row>
    <row r="108" spans="1:8" ht="12.5" x14ac:dyDescent="0.25">
      <c r="A108" s="62"/>
      <c r="B108" s="62"/>
      <c r="C108" s="62"/>
      <c r="D108" s="62"/>
      <c r="E108" s="74"/>
      <c r="F108" s="62"/>
      <c r="G108" s="74"/>
      <c r="H108" s="75"/>
    </row>
    <row r="109" spans="1:8" ht="12.5" x14ac:dyDescent="0.25">
      <c r="A109" s="62"/>
      <c r="B109" s="62"/>
      <c r="C109" s="62"/>
      <c r="D109" s="62"/>
      <c r="E109" s="74"/>
      <c r="F109" s="62"/>
      <c r="G109" s="74"/>
      <c r="H109" s="75"/>
    </row>
    <row r="110" spans="1:8" ht="12.5" x14ac:dyDescent="0.25">
      <c r="A110" s="62"/>
      <c r="B110" s="62"/>
      <c r="C110" s="62"/>
      <c r="D110" s="62"/>
      <c r="E110" s="74"/>
      <c r="F110" s="62"/>
      <c r="G110" s="74"/>
      <c r="H110" s="75"/>
    </row>
    <row r="111" spans="1:8" ht="12.5" x14ac:dyDescent="0.25">
      <c r="A111" s="62"/>
      <c r="B111" s="62"/>
      <c r="C111" s="62"/>
      <c r="D111" s="62"/>
      <c r="E111" s="74"/>
      <c r="F111" s="62"/>
      <c r="G111" s="74"/>
      <c r="H111" s="75"/>
    </row>
    <row r="112" spans="1:8" ht="12.5" x14ac:dyDescent="0.25">
      <c r="A112" s="62"/>
      <c r="B112" s="62"/>
      <c r="C112" s="62"/>
      <c r="D112" s="62"/>
      <c r="E112" s="74"/>
      <c r="F112" s="62"/>
      <c r="G112" s="74"/>
      <c r="H112" s="75"/>
    </row>
    <row r="113" spans="1:8" ht="12.5" x14ac:dyDescent="0.25">
      <c r="A113" s="62"/>
      <c r="B113" s="62"/>
      <c r="C113" s="62"/>
      <c r="D113" s="62"/>
      <c r="E113" s="74"/>
      <c r="F113" s="62"/>
      <c r="G113" s="74"/>
      <c r="H113" s="75"/>
    </row>
    <row r="114" spans="1:8" ht="12.5" x14ac:dyDescent="0.25">
      <c r="A114" s="62"/>
      <c r="B114" s="62"/>
      <c r="C114" s="62"/>
      <c r="D114" s="62"/>
      <c r="E114" s="74"/>
      <c r="F114" s="62"/>
      <c r="G114" s="74"/>
      <c r="H114" s="75"/>
    </row>
    <row r="115" spans="1:8" ht="12.5" x14ac:dyDescent="0.25">
      <c r="A115" s="62"/>
      <c r="B115" s="62"/>
      <c r="C115" s="62"/>
      <c r="D115" s="62"/>
      <c r="E115" s="74"/>
      <c r="F115" s="62"/>
      <c r="G115" s="74"/>
      <c r="H115" s="75"/>
    </row>
    <row r="116" spans="1:8" ht="12.5" x14ac:dyDescent="0.25">
      <c r="A116" s="62"/>
      <c r="B116" s="62"/>
      <c r="C116" s="62"/>
      <c r="D116" s="62"/>
      <c r="E116" s="74"/>
      <c r="F116" s="62"/>
      <c r="G116" s="74"/>
      <c r="H116" s="75"/>
    </row>
    <row r="117" spans="1:8" ht="12.5" x14ac:dyDescent="0.25">
      <c r="A117" s="62"/>
      <c r="B117" s="62"/>
      <c r="C117" s="62"/>
      <c r="D117" s="62"/>
      <c r="E117" s="74"/>
      <c r="F117" s="62"/>
      <c r="G117" s="74"/>
      <c r="H117" s="75"/>
    </row>
    <row r="118" spans="1:8" ht="12.5" x14ac:dyDescent="0.25">
      <c r="A118" s="62"/>
      <c r="B118" s="62"/>
      <c r="C118" s="62"/>
      <c r="D118" s="62"/>
      <c r="E118" s="74"/>
      <c r="F118" s="62"/>
      <c r="G118" s="74"/>
      <c r="H118" s="75"/>
    </row>
    <row r="119" spans="1:8" ht="12.5" x14ac:dyDescent="0.25">
      <c r="A119" s="62"/>
      <c r="B119" s="62"/>
      <c r="C119" s="62"/>
      <c r="D119" s="62"/>
      <c r="E119" s="74"/>
      <c r="F119" s="62"/>
      <c r="G119" s="74"/>
      <c r="H119" s="75"/>
    </row>
    <row r="120" spans="1:8" ht="12.5" x14ac:dyDescent="0.25">
      <c r="A120" s="62"/>
      <c r="B120" s="62"/>
      <c r="C120" s="62"/>
      <c r="D120" s="62"/>
      <c r="E120" s="74"/>
      <c r="F120" s="62"/>
      <c r="G120" s="74"/>
      <c r="H120" s="75"/>
    </row>
    <row r="121" spans="1:8" ht="12.5" x14ac:dyDescent="0.25">
      <c r="A121" s="62"/>
      <c r="B121" s="62"/>
      <c r="C121" s="62"/>
      <c r="D121" s="62"/>
      <c r="E121" s="74"/>
      <c r="F121" s="62"/>
      <c r="G121" s="74"/>
      <c r="H121" s="75"/>
    </row>
    <row r="122" spans="1:8" ht="12.5" x14ac:dyDescent="0.25">
      <c r="A122" s="62"/>
      <c r="B122" s="62"/>
      <c r="C122" s="62"/>
      <c r="D122" s="62"/>
      <c r="E122" s="74"/>
      <c r="F122" s="62"/>
      <c r="G122" s="74"/>
      <c r="H122" s="75"/>
    </row>
    <row r="123" spans="1:8" ht="12.5" x14ac:dyDescent="0.25">
      <c r="A123" s="62"/>
      <c r="B123" s="62"/>
      <c r="C123" s="62"/>
      <c r="D123" s="62"/>
      <c r="E123" s="74"/>
      <c r="F123" s="62"/>
      <c r="G123" s="74"/>
      <c r="H123" s="75"/>
    </row>
    <row r="124" spans="1:8" ht="12.5" x14ac:dyDescent="0.25">
      <c r="A124" s="62"/>
      <c r="B124" s="62"/>
      <c r="C124" s="62"/>
      <c r="D124" s="62"/>
      <c r="E124" s="74"/>
      <c r="F124" s="62"/>
      <c r="G124" s="74"/>
      <c r="H124" s="75"/>
    </row>
    <row r="125" spans="1:8" ht="12.5" x14ac:dyDescent="0.25">
      <c r="A125" s="62"/>
      <c r="B125" s="62"/>
      <c r="C125" s="62"/>
      <c r="D125" s="62"/>
      <c r="E125" s="74"/>
      <c r="F125" s="62"/>
      <c r="G125" s="74"/>
      <c r="H125" s="75"/>
    </row>
    <row r="126" spans="1:8" ht="12.5" x14ac:dyDescent="0.25">
      <c r="A126" s="62"/>
      <c r="B126" s="62"/>
      <c r="C126" s="62"/>
      <c r="D126" s="62"/>
      <c r="E126" s="74"/>
      <c r="F126" s="62"/>
      <c r="G126" s="74"/>
      <c r="H126" s="75"/>
    </row>
    <row r="127" spans="1:8" ht="12.5" x14ac:dyDescent="0.25">
      <c r="A127" s="62"/>
      <c r="B127" s="62"/>
      <c r="C127" s="62"/>
      <c r="D127" s="62"/>
      <c r="E127" s="74"/>
      <c r="F127" s="62"/>
      <c r="G127" s="74"/>
      <c r="H127" s="75"/>
    </row>
    <row r="128" spans="1:8" ht="12.5" x14ac:dyDescent="0.25">
      <c r="A128" s="62"/>
      <c r="B128" s="62"/>
      <c r="C128" s="62"/>
      <c r="D128" s="62"/>
      <c r="E128" s="74"/>
      <c r="F128" s="62"/>
      <c r="G128" s="74"/>
      <c r="H128" s="75"/>
    </row>
    <row r="129" spans="1:8" ht="12.5" x14ac:dyDescent="0.25">
      <c r="A129" s="62"/>
      <c r="B129" s="62"/>
      <c r="C129" s="62"/>
      <c r="D129" s="62"/>
      <c r="E129" s="74"/>
      <c r="F129" s="62"/>
      <c r="G129" s="74"/>
      <c r="H129" s="75"/>
    </row>
    <row r="130" spans="1:8" ht="12.5" x14ac:dyDescent="0.25">
      <c r="A130" s="62"/>
      <c r="B130" s="62"/>
      <c r="C130" s="62"/>
      <c r="D130" s="62"/>
      <c r="E130" s="74"/>
      <c r="F130" s="62"/>
      <c r="G130" s="74"/>
      <c r="H130" s="75"/>
    </row>
    <row r="131" spans="1:8" ht="12.5" x14ac:dyDescent="0.25">
      <c r="A131" s="62"/>
      <c r="B131" s="62"/>
      <c r="C131" s="62"/>
      <c r="D131" s="62"/>
      <c r="E131" s="74"/>
      <c r="F131" s="62"/>
      <c r="G131" s="74"/>
      <c r="H131" s="75"/>
    </row>
    <row r="132" spans="1:8" ht="12.5" x14ac:dyDescent="0.25">
      <c r="A132" s="62"/>
      <c r="B132" s="62"/>
      <c r="C132" s="62"/>
      <c r="D132" s="62"/>
      <c r="E132" s="74"/>
      <c r="F132" s="62"/>
      <c r="G132" s="74"/>
      <c r="H132" s="75"/>
    </row>
    <row r="133" spans="1:8" ht="12.5" x14ac:dyDescent="0.25">
      <c r="A133" s="62"/>
      <c r="B133" s="62"/>
      <c r="C133" s="62"/>
      <c r="D133" s="62"/>
      <c r="E133" s="74"/>
      <c r="F133" s="62"/>
      <c r="G133" s="74"/>
      <c r="H133" s="75"/>
    </row>
    <row r="134" spans="1:8" ht="12.5" x14ac:dyDescent="0.25">
      <c r="A134" s="62"/>
      <c r="B134" s="62"/>
      <c r="C134" s="62"/>
      <c r="D134" s="62"/>
      <c r="E134" s="74"/>
      <c r="F134" s="62"/>
      <c r="G134" s="74"/>
      <c r="H134" s="75"/>
    </row>
    <row r="135" spans="1:8" ht="12.5" x14ac:dyDescent="0.25">
      <c r="A135" s="62"/>
      <c r="B135" s="62"/>
      <c r="C135" s="62"/>
      <c r="D135" s="62"/>
      <c r="E135" s="74"/>
      <c r="F135" s="62"/>
      <c r="G135" s="74"/>
      <c r="H135" s="75"/>
    </row>
    <row r="136" spans="1:8" ht="12.5" x14ac:dyDescent="0.25">
      <c r="A136" s="62"/>
      <c r="B136" s="62"/>
      <c r="C136" s="62"/>
      <c r="D136" s="62"/>
      <c r="E136" s="74"/>
      <c r="F136" s="62"/>
      <c r="G136" s="74"/>
      <c r="H136" s="75"/>
    </row>
    <row r="137" spans="1:8" ht="12.5" x14ac:dyDescent="0.25">
      <c r="A137" s="62"/>
      <c r="B137" s="62"/>
      <c r="C137" s="62"/>
      <c r="D137" s="62"/>
      <c r="E137" s="74"/>
      <c r="F137" s="62"/>
      <c r="G137" s="74"/>
      <c r="H137" s="75"/>
    </row>
    <row r="138" spans="1:8" ht="12.5" x14ac:dyDescent="0.25">
      <c r="A138" s="62"/>
      <c r="B138" s="62"/>
      <c r="C138" s="62"/>
      <c r="D138" s="62"/>
      <c r="E138" s="74"/>
      <c r="F138" s="62"/>
      <c r="G138" s="74"/>
      <c r="H138" s="75"/>
    </row>
    <row r="139" spans="1:8" ht="12.5" x14ac:dyDescent="0.25">
      <c r="A139" s="62"/>
      <c r="B139" s="62"/>
      <c r="C139" s="62"/>
      <c r="D139" s="62"/>
      <c r="E139" s="74"/>
      <c r="F139" s="62"/>
      <c r="G139" s="74"/>
      <c r="H139" s="75"/>
    </row>
    <row r="140" spans="1:8" ht="12.5" x14ac:dyDescent="0.25">
      <c r="A140" s="62"/>
      <c r="B140" s="62"/>
      <c r="C140" s="62"/>
      <c r="D140" s="62"/>
      <c r="E140" s="74"/>
      <c r="F140" s="62"/>
      <c r="G140" s="74"/>
      <c r="H140" s="75"/>
    </row>
    <row r="141" spans="1:8" ht="12.5" x14ac:dyDescent="0.25">
      <c r="A141" s="62"/>
      <c r="B141" s="62"/>
      <c r="C141" s="62"/>
      <c r="D141" s="62"/>
      <c r="E141" s="74"/>
      <c r="F141" s="62"/>
      <c r="G141" s="74"/>
      <c r="H141" s="75"/>
    </row>
    <row r="142" spans="1:8" ht="12.5" x14ac:dyDescent="0.25">
      <c r="A142" s="62"/>
      <c r="B142" s="62"/>
      <c r="C142" s="62"/>
      <c r="D142" s="62"/>
      <c r="E142" s="74"/>
      <c r="F142" s="62"/>
      <c r="G142" s="74"/>
      <c r="H142" s="75"/>
    </row>
    <row r="143" spans="1:8" ht="12.5" x14ac:dyDescent="0.25">
      <c r="A143" s="62"/>
      <c r="B143" s="62"/>
      <c r="C143" s="62"/>
      <c r="D143" s="62"/>
      <c r="E143" s="74"/>
      <c r="F143" s="62"/>
      <c r="G143" s="74"/>
      <c r="H143" s="75"/>
    </row>
    <row r="144" spans="1:8" ht="12.5" x14ac:dyDescent="0.25">
      <c r="A144" s="62"/>
      <c r="B144" s="62"/>
      <c r="C144" s="62"/>
      <c r="D144" s="62"/>
      <c r="E144" s="74"/>
      <c r="F144" s="62"/>
      <c r="G144" s="74"/>
      <c r="H144" s="75"/>
    </row>
    <row r="145" spans="1:8" ht="12.5" x14ac:dyDescent="0.25">
      <c r="A145" s="62"/>
      <c r="B145" s="62"/>
      <c r="C145" s="62"/>
      <c r="D145" s="62"/>
      <c r="E145" s="74"/>
      <c r="F145" s="62"/>
      <c r="G145" s="74"/>
      <c r="H145" s="75"/>
    </row>
    <row r="146" spans="1:8" ht="12.5" x14ac:dyDescent="0.25">
      <c r="A146" s="62"/>
      <c r="B146" s="62"/>
      <c r="C146" s="62"/>
      <c r="D146" s="62"/>
      <c r="E146" s="74"/>
      <c r="F146" s="62"/>
      <c r="G146" s="74"/>
      <c r="H146" s="75"/>
    </row>
    <row r="147" spans="1:8" ht="12.5" x14ac:dyDescent="0.25">
      <c r="A147" s="62"/>
      <c r="B147" s="62"/>
      <c r="C147" s="62"/>
      <c r="D147" s="62"/>
      <c r="E147" s="74"/>
      <c r="F147" s="62"/>
      <c r="G147" s="74"/>
      <c r="H147" s="75"/>
    </row>
    <row r="148" spans="1:8" ht="12.5" x14ac:dyDescent="0.25">
      <c r="A148" s="62"/>
      <c r="B148" s="62"/>
      <c r="C148" s="62"/>
      <c r="D148" s="62"/>
      <c r="E148" s="74"/>
      <c r="F148" s="62"/>
      <c r="G148" s="74"/>
      <c r="H148" s="75"/>
    </row>
    <row r="149" spans="1:8" ht="12.5" x14ac:dyDescent="0.25">
      <c r="A149" s="62"/>
      <c r="B149" s="62"/>
      <c r="C149" s="62"/>
      <c r="D149" s="62"/>
      <c r="E149" s="74"/>
      <c r="F149" s="62"/>
      <c r="G149" s="74"/>
      <c r="H149" s="75"/>
    </row>
    <row r="150" spans="1:8" ht="12.5" x14ac:dyDescent="0.25">
      <c r="A150" s="62"/>
      <c r="B150" s="62"/>
      <c r="C150" s="62"/>
      <c r="D150" s="62"/>
      <c r="E150" s="74"/>
      <c r="F150" s="62"/>
      <c r="G150" s="74"/>
      <c r="H150" s="75"/>
    </row>
    <row r="151" spans="1:8" ht="12.5" x14ac:dyDescent="0.25">
      <c r="A151" s="62"/>
      <c r="B151" s="62"/>
      <c r="C151" s="62"/>
      <c r="D151" s="62"/>
      <c r="E151" s="74"/>
      <c r="F151" s="62"/>
      <c r="G151" s="74"/>
      <c r="H151" s="75"/>
    </row>
    <row r="152" spans="1:8" ht="12.5" x14ac:dyDescent="0.25">
      <c r="A152" s="62"/>
      <c r="B152" s="62"/>
      <c r="C152" s="62"/>
      <c r="D152" s="62"/>
      <c r="E152" s="74"/>
      <c r="F152" s="62"/>
      <c r="G152" s="74"/>
      <c r="H152" s="75"/>
    </row>
    <row r="153" spans="1:8" ht="12.5" x14ac:dyDescent="0.25">
      <c r="A153" s="62"/>
      <c r="B153" s="62"/>
      <c r="C153" s="62"/>
      <c r="D153" s="62"/>
      <c r="E153" s="74"/>
      <c r="F153" s="62"/>
      <c r="G153" s="74"/>
      <c r="H153" s="75"/>
    </row>
    <row r="154" spans="1:8" ht="12.5" x14ac:dyDescent="0.25">
      <c r="A154" s="62"/>
      <c r="B154" s="62"/>
      <c r="C154" s="62"/>
      <c r="D154" s="62"/>
      <c r="E154" s="74"/>
      <c r="F154" s="62"/>
      <c r="G154" s="74"/>
      <c r="H154" s="75"/>
    </row>
    <row r="155" spans="1:8" ht="12.5" x14ac:dyDescent="0.25">
      <c r="A155" s="62"/>
      <c r="B155" s="62"/>
      <c r="C155" s="62"/>
      <c r="D155" s="62"/>
      <c r="E155" s="74"/>
      <c r="F155" s="62"/>
      <c r="G155" s="74"/>
      <c r="H155" s="75"/>
    </row>
    <row r="156" spans="1:8" ht="12.5" x14ac:dyDescent="0.25">
      <c r="A156" s="62"/>
      <c r="B156" s="62"/>
      <c r="C156" s="62"/>
      <c r="D156" s="62"/>
      <c r="E156" s="74"/>
      <c r="F156" s="62"/>
      <c r="G156" s="74"/>
      <c r="H156" s="75"/>
    </row>
    <row r="157" spans="1:8" ht="12.5" x14ac:dyDescent="0.25">
      <c r="A157" s="62"/>
      <c r="B157" s="62"/>
      <c r="C157" s="62"/>
      <c r="D157" s="62"/>
      <c r="E157" s="74"/>
      <c r="F157" s="62"/>
      <c r="G157" s="74"/>
      <c r="H157" s="75"/>
    </row>
    <row r="158" spans="1:8" ht="12.5" x14ac:dyDescent="0.25">
      <c r="A158" s="62"/>
      <c r="B158" s="62"/>
      <c r="C158" s="62"/>
      <c r="D158" s="62"/>
      <c r="E158" s="74"/>
      <c r="F158" s="62"/>
      <c r="G158" s="74"/>
      <c r="H158" s="75"/>
    </row>
    <row r="159" spans="1:8" ht="12.5" x14ac:dyDescent="0.25">
      <c r="A159" s="62"/>
      <c r="B159" s="62"/>
      <c r="C159" s="62"/>
      <c r="D159" s="62"/>
      <c r="E159" s="74"/>
      <c r="F159" s="62"/>
      <c r="G159" s="74"/>
      <c r="H159" s="75"/>
    </row>
    <row r="160" spans="1:8" ht="12.5" x14ac:dyDescent="0.25">
      <c r="A160" s="62"/>
      <c r="B160" s="62"/>
      <c r="C160" s="62"/>
      <c r="D160" s="62"/>
      <c r="E160" s="74"/>
      <c r="F160" s="62"/>
      <c r="G160" s="74"/>
      <c r="H160" s="75"/>
    </row>
    <row r="161" spans="1:8" ht="12.5" x14ac:dyDescent="0.25">
      <c r="A161" s="62"/>
      <c r="B161" s="62"/>
      <c r="C161" s="62"/>
      <c r="D161" s="62"/>
      <c r="E161" s="74"/>
      <c r="F161" s="62"/>
      <c r="G161" s="74"/>
      <c r="H161" s="75"/>
    </row>
    <row r="162" spans="1:8" ht="12.5" x14ac:dyDescent="0.25">
      <c r="A162" s="62"/>
      <c r="B162" s="62"/>
      <c r="C162" s="62"/>
      <c r="D162" s="62"/>
      <c r="E162" s="74"/>
      <c r="F162" s="62"/>
      <c r="G162" s="74"/>
      <c r="H162" s="75"/>
    </row>
    <row r="163" spans="1:8" ht="12.5" x14ac:dyDescent="0.25">
      <c r="A163" s="62"/>
      <c r="B163" s="62"/>
      <c r="C163" s="62"/>
      <c r="D163" s="62"/>
      <c r="E163" s="74"/>
      <c r="F163" s="62"/>
      <c r="G163" s="74"/>
      <c r="H163" s="75"/>
    </row>
    <row r="164" spans="1:8" ht="12.5" x14ac:dyDescent="0.25">
      <c r="A164" s="62"/>
      <c r="B164" s="62"/>
      <c r="C164" s="62"/>
      <c r="D164" s="62"/>
      <c r="E164" s="74"/>
      <c r="F164" s="62"/>
      <c r="G164" s="74"/>
      <c r="H164" s="75"/>
    </row>
    <row r="165" spans="1:8" ht="12.5" x14ac:dyDescent="0.25">
      <c r="A165" s="62"/>
      <c r="B165" s="62"/>
      <c r="C165" s="62"/>
      <c r="D165" s="62"/>
      <c r="E165" s="74"/>
      <c r="F165" s="62"/>
      <c r="G165" s="74"/>
      <c r="H165" s="75"/>
    </row>
    <row r="166" spans="1:8" ht="12.5" x14ac:dyDescent="0.25">
      <c r="A166" s="62"/>
      <c r="B166" s="62"/>
      <c r="C166" s="62"/>
      <c r="D166" s="62"/>
      <c r="E166" s="74"/>
      <c r="F166" s="62"/>
      <c r="G166" s="74"/>
      <c r="H166" s="75"/>
    </row>
    <row r="167" spans="1:8" ht="12.5" x14ac:dyDescent="0.25">
      <c r="A167" s="62"/>
      <c r="B167" s="62"/>
      <c r="C167" s="62"/>
      <c r="D167" s="62"/>
      <c r="E167" s="74"/>
      <c r="F167" s="62"/>
      <c r="G167" s="74"/>
      <c r="H167" s="75"/>
    </row>
    <row r="168" spans="1:8" ht="12.5" x14ac:dyDescent="0.25">
      <c r="A168" s="62"/>
      <c r="B168" s="62"/>
      <c r="C168" s="62"/>
      <c r="D168" s="62"/>
      <c r="E168" s="74"/>
      <c r="F168" s="62"/>
      <c r="G168" s="74"/>
      <c r="H168" s="75"/>
    </row>
    <row r="169" spans="1:8" ht="12.5" x14ac:dyDescent="0.25">
      <c r="A169" s="62"/>
      <c r="B169" s="62"/>
      <c r="C169" s="62"/>
      <c r="D169" s="62"/>
      <c r="E169" s="74"/>
      <c r="F169" s="62"/>
      <c r="G169" s="74"/>
      <c r="H169" s="75"/>
    </row>
    <row r="170" spans="1:8" ht="12.5" x14ac:dyDescent="0.25">
      <c r="A170" s="62"/>
      <c r="B170" s="62"/>
      <c r="C170" s="62"/>
      <c r="D170" s="62"/>
      <c r="E170" s="74"/>
      <c r="F170" s="62"/>
      <c r="G170" s="74"/>
      <c r="H170" s="75"/>
    </row>
    <row r="171" spans="1:8" ht="12.5" x14ac:dyDescent="0.25">
      <c r="A171" s="62"/>
      <c r="B171" s="62"/>
      <c r="C171" s="62"/>
      <c r="D171" s="62"/>
      <c r="E171" s="74"/>
      <c r="F171" s="62"/>
      <c r="G171" s="74"/>
      <c r="H171" s="75"/>
    </row>
    <row r="172" spans="1:8" ht="12.5" x14ac:dyDescent="0.25">
      <c r="A172" s="62"/>
      <c r="B172" s="62"/>
      <c r="C172" s="62"/>
      <c r="D172" s="62"/>
      <c r="E172" s="74"/>
      <c r="F172" s="62"/>
      <c r="G172" s="74"/>
      <c r="H172" s="75"/>
    </row>
    <row r="173" spans="1:8" ht="12.5" x14ac:dyDescent="0.25">
      <c r="A173" s="62"/>
      <c r="B173" s="62"/>
      <c r="C173" s="62"/>
      <c r="D173" s="62"/>
      <c r="E173" s="74"/>
      <c r="F173" s="62"/>
      <c r="G173" s="74"/>
      <c r="H173" s="75"/>
    </row>
    <row r="174" spans="1:8" ht="12.5" x14ac:dyDescent="0.25">
      <c r="A174" s="62"/>
      <c r="B174" s="62"/>
      <c r="C174" s="62"/>
      <c r="D174" s="62"/>
      <c r="E174" s="74"/>
      <c r="F174" s="62"/>
      <c r="G174" s="74"/>
      <c r="H174" s="75"/>
    </row>
    <row r="175" spans="1:8" ht="12.5" x14ac:dyDescent="0.25">
      <c r="A175" s="62"/>
      <c r="B175" s="62"/>
      <c r="C175" s="62"/>
      <c r="D175" s="62"/>
      <c r="E175" s="74"/>
      <c r="F175" s="62"/>
      <c r="G175" s="74"/>
      <c r="H175" s="75"/>
    </row>
    <row r="176" spans="1:8" ht="12.5" x14ac:dyDescent="0.25">
      <c r="A176" s="62"/>
      <c r="B176" s="62"/>
      <c r="C176" s="62"/>
      <c r="D176" s="62"/>
      <c r="E176" s="74"/>
      <c r="F176" s="62"/>
      <c r="G176" s="74"/>
      <c r="H176" s="75"/>
    </row>
    <row r="177" spans="1:8" ht="12.5" x14ac:dyDescent="0.25">
      <c r="A177" s="62"/>
      <c r="B177" s="62"/>
      <c r="C177" s="62"/>
      <c r="D177" s="62"/>
      <c r="E177" s="74"/>
      <c r="F177" s="62"/>
      <c r="G177" s="74"/>
      <c r="H177" s="75"/>
    </row>
    <row r="178" spans="1:8" ht="12.5" x14ac:dyDescent="0.25">
      <c r="A178" s="62"/>
      <c r="B178" s="62"/>
      <c r="C178" s="62"/>
      <c r="D178" s="62"/>
      <c r="E178" s="74"/>
      <c r="F178" s="62"/>
      <c r="G178" s="74"/>
      <c r="H178" s="75"/>
    </row>
    <row r="179" spans="1:8" ht="12.5" x14ac:dyDescent="0.25">
      <c r="A179" s="62"/>
      <c r="B179" s="62"/>
      <c r="C179" s="62"/>
      <c r="D179" s="62"/>
      <c r="E179" s="74"/>
      <c r="F179" s="62"/>
      <c r="G179" s="74"/>
      <c r="H179" s="75"/>
    </row>
    <row r="180" spans="1:8" ht="12.5" x14ac:dyDescent="0.25">
      <c r="A180" s="62"/>
      <c r="B180" s="62"/>
      <c r="C180" s="62"/>
      <c r="D180" s="62"/>
      <c r="E180" s="74"/>
      <c r="F180" s="62"/>
      <c r="G180" s="74"/>
      <c r="H180" s="75"/>
    </row>
    <row r="181" spans="1:8" ht="12.5" x14ac:dyDescent="0.25">
      <c r="A181" s="62"/>
      <c r="B181" s="62"/>
      <c r="C181" s="62"/>
      <c r="D181" s="62"/>
      <c r="E181" s="74"/>
      <c r="F181" s="62"/>
      <c r="G181" s="74"/>
      <c r="H181" s="75"/>
    </row>
    <row r="182" spans="1:8" ht="12.5" x14ac:dyDescent="0.25">
      <c r="A182" s="62"/>
      <c r="B182" s="62"/>
      <c r="C182" s="62"/>
      <c r="D182" s="62"/>
      <c r="E182" s="74"/>
      <c r="F182" s="62"/>
      <c r="G182" s="74"/>
      <c r="H182" s="75"/>
    </row>
    <row r="183" spans="1:8" ht="12.5" x14ac:dyDescent="0.25">
      <c r="A183" s="62"/>
      <c r="B183" s="62"/>
      <c r="C183" s="62"/>
      <c r="D183" s="62"/>
      <c r="E183" s="74"/>
      <c r="F183" s="62"/>
      <c r="G183" s="74"/>
      <c r="H183" s="75"/>
    </row>
    <row r="184" spans="1:8" ht="12.5" x14ac:dyDescent="0.25">
      <c r="A184" s="62"/>
      <c r="B184" s="62"/>
      <c r="C184" s="62"/>
      <c r="D184" s="62"/>
      <c r="E184" s="74"/>
      <c r="F184" s="62"/>
      <c r="G184" s="74"/>
      <c r="H184" s="75"/>
    </row>
    <row r="185" spans="1:8" ht="12.5" x14ac:dyDescent="0.25">
      <c r="A185" s="62"/>
      <c r="B185" s="62"/>
      <c r="C185" s="62"/>
      <c r="D185" s="62"/>
      <c r="E185" s="74"/>
      <c r="F185" s="62"/>
      <c r="G185" s="74"/>
      <c r="H185" s="75"/>
    </row>
    <row r="186" spans="1:8" ht="12.5" x14ac:dyDescent="0.25">
      <c r="A186" s="62"/>
      <c r="B186" s="62"/>
      <c r="C186" s="62"/>
      <c r="D186" s="62"/>
      <c r="E186" s="74"/>
      <c r="F186" s="62"/>
      <c r="G186" s="74"/>
      <c r="H186" s="75"/>
    </row>
    <row r="187" spans="1:8" ht="12.5" x14ac:dyDescent="0.25">
      <c r="A187" s="62"/>
      <c r="B187" s="62"/>
      <c r="C187" s="62"/>
      <c r="D187" s="62"/>
      <c r="E187" s="74"/>
      <c r="F187" s="62"/>
      <c r="G187" s="74"/>
      <c r="H187" s="75"/>
    </row>
    <row r="188" spans="1:8" ht="12.5" x14ac:dyDescent="0.25">
      <c r="A188" s="62"/>
      <c r="B188" s="62"/>
      <c r="C188" s="62"/>
      <c r="D188" s="62"/>
      <c r="E188" s="74"/>
      <c r="F188" s="62"/>
      <c r="G188" s="74"/>
      <c r="H188" s="75"/>
    </row>
    <row r="189" spans="1:8" ht="12.5" x14ac:dyDescent="0.25">
      <c r="A189" s="62"/>
      <c r="B189" s="62"/>
      <c r="C189" s="62"/>
      <c r="D189" s="62"/>
      <c r="E189" s="74"/>
      <c r="F189" s="62"/>
      <c r="G189" s="74"/>
      <c r="H189" s="75"/>
    </row>
    <row r="190" spans="1:8" ht="12.5" x14ac:dyDescent="0.25">
      <c r="A190" s="62"/>
      <c r="B190" s="62"/>
      <c r="C190" s="62"/>
      <c r="D190" s="62"/>
      <c r="E190" s="74"/>
      <c r="F190" s="62"/>
      <c r="G190" s="74"/>
      <c r="H190" s="75"/>
    </row>
    <row r="191" spans="1:8" ht="12.5" x14ac:dyDescent="0.25">
      <c r="A191" s="62"/>
      <c r="B191" s="62"/>
      <c r="C191" s="62"/>
      <c r="D191" s="62"/>
      <c r="E191" s="74"/>
      <c r="F191" s="62"/>
      <c r="G191" s="74"/>
      <c r="H191" s="75"/>
    </row>
    <row r="192" spans="1:8" ht="12.5" x14ac:dyDescent="0.25">
      <c r="A192" s="62"/>
      <c r="B192" s="62"/>
      <c r="C192" s="62"/>
      <c r="D192" s="62"/>
      <c r="E192" s="74"/>
      <c r="F192" s="62"/>
      <c r="G192" s="74"/>
      <c r="H192" s="75"/>
    </row>
    <row r="193" spans="1:8" ht="12.5" x14ac:dyDescent="0.25">
      <c r="A193" s="62"/>
      <c r="B193" s="62"/>
      <c r="C193" s="62"/>
      <c r="D193" s="62"/>
      <c r="E193" s="74"/>
      <c r="F193" s="62"/>
      <c r="G193" s="74"/>
      <c r="H193" s="75"/>
    </row>
    <row r="194" spans="1:8" ht="12.5" x14ac:dyDescent="0.25">
      <c r="A194" s="62"/>
      <c r="B194" s="62"/>
      <c r="C194" s="62"/>
      <c r="D194" s="62"/>
      <c r="E194" s="74"/>
      <c r="F194" s="62"/>
      <c r="G194" s="74"/>
      <c r="H194" s="75"/>
    </row>
    <row r="195" spans="1:8" ht="12.5" x14ac:dyDescent="0.25">
      <c r="A195" s="62"/>
      <c r="B195" s="62"/>
      <c r="C195" s="62"/>
      <c r="D195" s="62"/>
      <c r="E195" s="74"/>
      <c r="F195" s="62"/>
      <c r="G195" s="74"/>
      <c r="H195" s="75"/>
    </row>
    <row r="196" spans="1:8" ht="12.5" x14ac:dyDescent="0.25">
      <c r="A196" s="62"/>
      <c r="B196" s="62"/>
      <c r="C196" s="62"/>
      <c r="D196" s="62"/>
      <c r="E196" s="74"/>
      <c r="F196" s="62"/>
      <c r="G196" s="74"/>
      <c r="H196" s="75"/>
    </row>
    <row r="197" spans="1:8" ht="12.5" x14ac:dyDescent="0.25">
      <c r="A197" s="62"/>
      <c r="B197" s="62"/>
      <c r="C197" s="62"/>
      <c r="D197" s="62"/>
      <c r="E197" s="74"/>
      <c r="F197" s="62"/>
      <c r="G197" s="74"/>
      <c r="H197" s="75"/>
    </row>
    <row r="198" spans="1:8" ht="12.5" x14ac:dyDescent="0.25">
      <c r="A198" s="62"/>
      <c r="B198" s="62"/>
      <c r="C198" s="62"/>
      <c r="D198" s="62"/>
      <c r="E198" s="74"/>
      <c r="F198" s="62"/>
      <c r="G198" s="74"/>
      <c r="H198" s="75"/>
    </row>
    <row r="199" spans="1:8" ht="12.5" x14ac:dyDescent="0.25">
      <c r="A199" s="62"/>
      <c r="B199" s="62"/>
      <c r="C199" s="62"/>
      <c r="D199" s="62"/>
      <c r="E199" s="74"/>
      <c r="F199" s="62"/>
      <c r="G199" s="74"/>
      <c r="H199" s="75"/>
    </row>
    <row r="200" spans="1:8" ht="12.5" x14ac:dyDescent="0.25">
      <c r="A200" s="62"/>
      <c r="B200" s="62"/>
      <c r="C200" s="62"/>
      <c r="D200" s="62"/>
      <c r="E200" s="74"/>
      <c r="F200" s="62"/>
      <c r="G200" s="74"/>
      <c r="H200" s="75"/>
    </row>
    <row r="201" spans="1:8" ht="12.5" x14ac:dyDescent="0.25">
      <c r="A201" s="62"/>
      <c r="B201" s="62"/>
      <c r="C201" s="62"/>
      <c r="D201" s="62"/>
      <c r="E201" s="74"/>
      <c r="F201" s="62"/>
      <c r="G201" s="74"/>
      <c r="H201" s="75"/>
    </row>
    <row r="202" spans="1:8" ht="12.5" x14ac:dyDescent="0.25">
      <c r="A202" s="62"/>
      <c r="B202" s="62"/>
      <c r="C202" s="62"/>
      <c r="D202" s="62"/>
      <c r="E202" s="74"/>
      <c r="F202" s="62"/>
      <c r="G202" s="74"/>
      <c r="H202" s="75"/>
    </row>
    <row r="203" spans="1:8" ht="12.5" x14ac:dyDescent="0.25">
      <c r="A203" s="62"/>
      <c r="B203" s="62"/>
      <c r="C203" s="62"/>
      <c r="D203" s="62"/>
      <c r="E203" s="74"/>
      <c r="F203" s="62"/>
      <c r="G203" s="74"/>
      <c r="H203" s="75"/>
    </row>
    <row r="204" spans="1:8" ht="12.5" x14ac:dyDescent="0.25">
      <c r="A204" s="62"/>
      <c r="B204" s="62"/>
      <c r="C204" s="62"/>
      <c r="D204" s="62"/>
      <c r="E204" s="74"/>
      <c r="F204" s="62"/>
      <c r="G204" s="74"/>
      <c r="H204" s="75"/>
    </row>
    <row r="205" spans="1:8" ht="12.5" x14ac:dyDescent="0.25">
      <c r="A205" s="62"/>
      <c r="B205" s="62"/>
      <c r="C205" s="62"/>
      <c r="D205" s="62"/>
      <c r="E205" s="74"/>
      <c r="F205" s="62"/>
      <c r="G205" s="74"/>
      <c r="H205" s="75"/>
    </row>
    <row r="206" spans="1:8" ht="12.5" x14ac:dyDescent="0.25">
      <c r="A206" s="62"/>
      <c r="B206" s="62"/>
      <c r="C206" s="62"/>
      <c r="D206" s="62"/>
      <c r="E206" s="74"/>
      <c r="F206" s="62"/>
      <c r="G206" s="74"/>
      <c r="H206" s="75"/>
    </row>
    <row r="207" spans="1:8" ht="12.5" x14ac:dyDescent="0.25">
      <c r="A207" s="62"/>
      <c r="B207" s="62"/>
      <c r="C207" s="62"/>
      <c r="D207" s="62"/>
      <c r="E207" s="74"/>
      <c r="F207" s="62"/>
      <c r="G207" s="74"/>
      <c r="H207" s="75"/>
    </row>
    <row r="208" spans="1:8" ht="12.5" x14ac:dyDescent="0.25">
      <c r="A208" s="62"/>
      <c r="B208" s="62"/>
      <c r="C208" s="62"/>
      <c r="D208" s="62"/>
      <c r="E208" s="74"/>
      <c r="F208" s="62"/>
      <c r="G208" s="74"/>
      <c r="H208" s="75"/>
    </row>
    <row r="209" spans="1:8" ht="12.5" x14ac:dyDescent="0.25">
      <c r="A209" s="62"/>
      <c r="B209" s="62"/>
      <c r="C209" s="62"/>
      <c r="D209" s="62"/>
      <c r="E209" s="74"/>
      <c r="F209" s="62"/>
      <c r="G209" s="74"/>
      <c r="H209" s="75"/>
    </row>
    <row r="210" spans="1:8" ht="12.5" x14ac:dyDescent="0.25">
      <c r="A210" s="62"/>
      <c r="B210" s="62"/>
      <c r="C210" s="62"/>
      <c r="D210" s="62"/>
      <c r="E210" s="74"/>
      <c r="F210" s="62"/>
      <c r="G210" s="74"/>
      <c r="H210" s="75"/>
    </row>
    <row r="211" spans="1:8" ht="12.5" x14ac:dyDescent="0.25">
      <c r="A211" s="62"/>
      <c r="B211" s="62"/>
      <c r="C211" s="62"/>
      <c r="D211" s="62"/>
      <c r="E211" s="74"/>
      <c r="F211" s="62"/>
      <c r="G211" s="74"/>
      <c r="H211" s="75"/>
    </row>
    <row r="212" spans="1:8" ht="12.5" x14ac:dyDescent="0.25">
      <c r="A212" s="62"/>
      <c r="B212" s="62"/>
      <c r="C212" s="62"/>
      <c r="D212" s="62"/>
      <c r="E212" s="74"/>
      <c r="F212" s="62"/>
      <c r="G212" s="74"/>
      <c r="H212" s="75"/>
    </row>
    <row r="213" spans="1:8" ht="12.5" x14ac:dyDescent="0.25">
      <c r="A213" s="62"/>
      <c r="B213" s="62"/>
      <c r="C213" s="62"/>
      <c r="D213" s="62"/>
      <c r="E213" s="74"/>
      <c r="F213" s="62"/>
      <c r="G213" s="74"/>
      <c r="H213" s="75"/>
    </row>
    <row r="214" spans="1:8" ht="12.5" x14ac:dyDescent="0.25">
      <c r="A214" s="62"/>
      <c r="B214" s="62"/>
      <c r="C214" s="62"/>
      <c r="D214" s="62"/>
      <c r="E214" s="74"/>
      <c r="F214" s="62"/>
      <c r="G214" s="74"/>
      <c r="H214" s="75"/>
    </row>
    <row r="215" spans="1:8" ht="12.5" x14ac:dyDescent="0.25">
      <c r="A215" s="62"/>
      <c r="B215" s="62"/>
      <c r="C215" s="62"/>
      <c r="D215" s="62"/>
      <c r="E215" s="74"/>
      <c r="F215" s="62"/>
      <c r="G215" s="74"/>
      <c r="H215" s="75"/>
    </row>
    <row r="216" spans="1:8" ht="12.5" x14ac:dyDescent="0.25">
      <c r="A216" s="62"/>
      <c r="B216" s="62"/>
      <c r="C216" s="62"/>
      <c r="D216" s="62"/>
      <c r="E216" s="74"/>
      <c r="F216" s="62"/>
      <c r="G216" s="74"/>
      <c r="H216" s="75"/>
    </row>
    <row r="217" spans="1:8" ht="12.5" x14ac:dyDescent="0.25">
      <c r="A217" s="62"/>
      <c r="B217" s="62"/>
      <c r="C217" s="62"/>
      <c r="D217" s="62"/>
      <c r="E217" s="74"/>
      <c r="F217" s="62"/>
      <c r="G217" s="74"/>
      <c r="H217" s="75"/>
    </row>
    <row r="218" spans="1:8" ht="12.5" x14ac:dyDescent="0.25">
      <c r="A218" s="62"/>
      <c r="B218" s="62"/>
      <c r="C218" s="62"/>
      <c r="D218" s="62"/>
      <c r="E218" s="74"/>
      <c r="F218" s="62"/>
      <c r="G218" s="74"/>
      <c r="H218" s="75"/>
    </row>
    <row r="219" spans="1:8" ht="12.5" x14ac:dyDescent="0.25">
      <c r="A219" s="62"/>
      <c r="B219" s="62"/>
      <c r="C219" s="62"/>
      <c r="D219" s="62"/>
      <c r="E219" s="74"/>
      <c r="F219" s="62"/>
      <c r="G219" s="74"/>
      <c r="H219" s="75"/>
    </row>
    <row r="220" spans="1:8" ht="12.5" x14ac:dyDescent="0.25">
      <c r="A220" s="62"/>
      <c r="B220" s="62"/>
      <c r="C220" s="62"/>
      <c r="D220" s="62"/>
      <c r="E220" s="74"/>
      <c r="F220" s="62"/>
      <c r="G220" s="74"/>
      <c r="H220" s="75"/>
    </row>
    <row r="221" spans="1:8" ht="12.5" x14ac:dyDescent="0.25">
      <c r="A221" s="62"/>
      <c r="B221" s="62"/>
      <c r="C221" s="62"/>
      <c r="D221" s="62"/>
      <c r="E221" s="74"/>
      <c r="F221" s="62"/>
      <c r="G221" s="74"/>
      <c r="H221" s="75"/>
    </row>
    <row r="222" spans="1:8" ht="12.5" x14ac:dyDescent="0.25">
      <c r="A222" s="62"/>
      <c r="B222" s="62"/>
      <c r="C222" s="62"/>
      <c r="D222" s="62"/>
      <c r="E222" s="74"/>
      <c r="F222" s="62"/>
      <c r="G222" s="74"/>
      <c r="H222" s="75"/>
    </row>
    <row r="223" spans="1:8" ht="12.5" x14ac:dyDescent="0.25">
      <c r="A223" s="62"/>
      <c r="B223" s="62"/>
      <c r="C223" s="62"/>
      <c r="D223" s="62"/>
      <c r="E223" s="74"/>
      <c r="F223" s="62"/>
      <c r="G223" s="74"/>
      <c r="H223" s="75"/>
    </row>
    <row r="224" spans="1:8" ht="12.5" x14ac:dyDescent="0.25">
      <c r="A224" s="62"/>
      <c r="B224" s="62"/>
      <c r="C224" s="62"/>
      <c r="D224" s="62"/>
      <c r="E224" s="74"/>
      <c r="F224" s="62"/>
      <c r="G224" s="74"/>
      <c r="H224" s="75"/>
    </row>
    <row r="225" spans="1:8" ht="12.5" x14ac:dyDescent="0.25">
      <c r="A225" s="62"/>
      <c r="B225" s="62"/>
      <c r="C225" s="62"/>
      <c r="D225" s="62"/>
      <c r="E225" s="74"/>
      <c r="F225" s="62"/>
      <c r="G225" s="74"/>
      <c r="H225" s="75"/>
    </row>
    <row r="226" spans="1:8" ht="12.5" x14ac:dyDescent="0.25">
      <c r="A226" s="62"/>
      <c r="B226" s="62"/>
      <c r="C226" s="62"/>
      <c r="D226" s="62"/>
      <c r="E226" s="74"/>
      <c r="F226" s="62"/>
      <c r="G226" s="74"/>
      <c r="H226" s="75"/>
    </row>
    <row r="227" spans="1:8" ht="12.5" x14ac:dyDescent="0.25">
      <c r="A227" s="62"/>
      <c r="B227" s="62"/>
      <c r="C227" s="62"/>
      <c r="D227" s="62"/>
      <c r="E227" s="74"/>
      <c r="F227" s="62"/>
      <c r="G227" s="74"/>
      <c r="H227" s="75"/>
    </row>
    <row r="228" spans="1:8" ht="12.5" x14ac:dyDescent="0.25">
      <c r="A228" s="62"/>
      <c r="B228" s="62"/>
      <c r="C228" s="62"/>
      <c r="D228" s="62"/>
      <c r="E228" s="74"/>
      <c r="F228" s="62"/>
      <c r="G228" s="74"/>
      <c r="H228" s="75"/>
    </row>
    <row r="229" spans="1:8" ht="12.5" x14ac:dyDescent="0.25">
      <c r="A229" s="62"/>
      <c r="B229" s="62"/>
      <c r="C229" s="62"/>
      <c r="D229" s="62"/>
      <c r="E229" s="74"/>
      <c r="F229" s="62"/>
      <c r="G229" s="74"/>
      <c r="H229" s="75"/>
    </row>
    <row r="230" spans="1:8" ht="12.5" x14ac:dyDescent="0.25">
      <c r="A230" s="62"/>
      <c r="B230" s="62"/>
      <c r="C230" s="62"/>
      <c r="D230" s="62"/>
      <c r="E230" s="74"/>
      <c r="F230" s="62"/>
      <c r="G230" s="74"/>
      <c r="H230" s="75"/>
    </row>
    <row r="231" spans="1:8" ht="12.5" x14ac:dyDescent="0.25">
      <c r="A231" s="62"/>
      <c r="B231" s="62"/>
      <c r="C231" s="62"/>
      <c r="D231" s="62"/>
      <c r="E231" s="74"/>
      <c r="F231" s="62"/>
      <c r="G231" s="74"/>
      <c r="H231" s="75"/>
    </row>
    <row r="232" spans="1:8" ht="12.5" x14ac:dyDescent="0.25">
      <c r="A232" s="62"/>
      <c r="B232" s="62"/>
      <c r="C232" s="62"/>
      <c r="D232" s="62"/>
      <c r="E232" s="74"/>
      <c r="F232" s="62"/>
      <c r="G232" s="74"/>
      <c r="H232" s="75"/>
    </row>
    <row r="233" spans="1:8" ht="12.5" x14ac:dyDescent="0.25">
      <c r="A233" s="62"/>
      <c r="B233" s="62"/>
      <c r="C233" s="62"/>
      <c r="D233" s="62"/>
      <c r="E233" s="74"/>
      <c r="F233" s="62"/>
      <c r="G233" s="74"/>
      <c r="H233" s="75"/>
    </row>
    <row r="234" spans="1:8" ht="12.5" x14ac:dyDescent="0.25">
      <c r="A234" s="62"/>
      <c r="B234" s="62"/>
      <c r="C234" s="62"/>
      <c r="D234" s="62"/>
      <c r="E234" s="74"/>
      <c r="F234" s="62"/>
      <c r="G234" s="74"/>
      <c r="H234" s="75"/>
    </row>
    <row r="235" spans="1:8" ht="12.5" x14ac:dyDescent="0.25">
      <c r="A235" s="62"/>
      <c r="B235" s="62"/>
      <c r="C235" s="62"/>
      <c r="D235" s="62"/>
      <c r="E235" s="74"/>
      <c r="F235" s="62"/>
      <c r="G235" s="74"/>
      <c r="H235" s="75"/>
    </row>
    <row r="236" spans="1:8" ht="12.5" x14ac:dyDescent="0.25">
      <c r="A236" s="62"/>
      <c r="B236" s="62"/>
      <c r="C236" s="62"/>
      <c r="D236" s="62"/>
      <c r="E236" s="74"/>
      <c r="F236" s="62"/>
      <c r="G236" s="74"/>
      <c r="H236" s="75"/>
    </row>
    <row r="237" spans="1:8" ht="12.5" x14ac:dyDescent="0.25">
      <c r="A237" s="62"/>
      <c r="B237" s="62"/>
      <c r="C237" s="62"/>
      <c r="D237" s="62"/>
      <c r="E237" s="74"/>
      <c r="F237" s="62"/>
      <c r="G237" s="74"/>
      <c r="H237" s="75"/>
    </row>
    <row r="238" spans="1:8" ht="12.5" x14ac:dyDescent="0.25">
      <c r="A238" s="62"/>
      <c r="B238" s="62"/>
      <c r="C238" s="62"/>
      <c r="D238" s="62"/>
      <c r="E238" s="74"/>
      <c r="F238" s="62"/>
      <c r="G238" s="74"/>
      <c r="H238" s="75"/>
    </row>
    <row r="239" spans="1:8" ht="12.5" x14ac:dyDescent="0.25">
      <c r="A239" s="62"/>
      <c r="B239" s="62"/>
      <c r="C239" s="62"/>
      <c r="D239" s="62"/>
      <c r="E239" s="74"/>
      <c r="F239" s="62"/>
      <c r="G239" s="74"/>
      <c r="H239" s="75"/>
    </row>
    <row r="240" spans="1:8" ht="12.5" x14ac:dyDescent="0.25">
      <c r="A240" s="62"/>
      <c r="B240" s="62"/>
      <c r="C240" s="62"/>
      <c r="D240" s="62"/>
      <c r="E240" s="74"/>
      <c r="F240" s="62"/>
      <c r="G240" s="74"/>
      <c r="H240" s="75"/>
    </row>
    <row r="241" spans="1:8" ht="12.5" x14ac:dyDescent="0.25">
      <c r="A241" s="62"/>
      <c r="B241" s="62"/>
      <c r="C241" s="62"/>
      <c r="D241" s="62"/>
      <c r="E241" s="74"/>
      <c r="F241" s="62"/>
      <c r="G241" s="74"/>
      <c r="H241" s="75"/>
    </row>
    <row r="242" spans="1:8" ht="12.5" x14ac:dyDescent="0.25">
      <c r="A242" s="62"/>
      <c r="B242" s="62"/>
      <c r="C242" s="62"/>
      <c r="D242" s="62"/>
      <c r="E242" s="74"/>
      <c r="F242" s="62"/>
      <c r="G242" s="74"/>
      <c r="H242" s="75"/>
    </row>
    <row r="243" spans="1:8" ht="12.5" x14ac:dyDescent="0.25">
      <c r="A243" s="62"/>
      <c r="B243" s="62"/>
      <c r="C243" s="62"/>
      <c r="D243" s="62"/>
      <c r="E243" s="74"/>
      <c r="F243" s="62"/>
      <c r="G243" s="74"/>
      <c r="H243" s="75"/>
    </row>
    <row r="244" spans="1:8" ht="12.5" x14ac:dyDescent="0.25">
      <c r="A244" s="62"/>
      <c r="B244" s="62"/>
      <c r="C244" s="62"/>
      <c r="D244" s="62"/>
      <c r="E244" s="74"/>
      <c r="F244" s="62"/>
      <c r="G244" s="74"/>
      <c r="H244" s="75"/>
    </row>
    <row r="245" spans="1:8" ht="12.5" x14ac:dyDescent="0.25">
      <c r="A245" s="62"/>
      <c r="B245" s="62"/>
      <c r="C245" s="62"/>
      <c r="D245" s="62"/>
      <c r="E245" s="74"/>
      <c r="F245" s="62"/>
      <c r="G245" s="74"/>
      <c r="H245" s="75"/>
    </row>
    <row r="246" spans="1:8" ht="12.5" x14ac:dyDescent="0.25">
      <c r="A246" s="62"/>
      <c r="B246" s="62"/>
      <c r="C246" s="62"/>
      <c r="D246" s="62"/>
      <c r="E246" s="74"/>
      <c r="F246" s="62"/>
      <c r="G246" s="74"/>
      <c r="H246" s="75"/>
    </row>
    <row r="247" spans="1:8" ht="12.5" x14ac:dyDescent="0.25">
      <c r="A247" s="62"/>
      <c r="B247" s="62"/>
      <c r="C247" s="62"/>
      <c r="D247" s="62"/>
      <c r="E247" s="74"/>
      <c r="F247" s="62"/>
      <c r="G247" s="74"/>
      <c r="H247" s="75"/>
    </row>
    <row r="248" spans="1:8" ht="12.5" x14ac:dyDescent="0.25">
      <c r="A248" s="62"/>
      <c r="B248" s="62"/>
      <c r="C248" s="62"/>
      <c r="D248" s="62"/>
      <c r="E248" s="74"/>
      <c r="F248" s="62"/>
      <c r="G248" s="74"/>
      <c r="H248" s="75"/>
    </row>
    <row r="249" spans="1:8" ht="12.5" x14ac:dyDescent="0.25">
      <c r="A249" s="62"/>
      <c r="B249" s="62"/>
      <c r="C249" s="62"/>
      <c r="D249" s="62"/>
      <c r="E249" s="74"/>
      <c r="F249" s="62"/>
      <c r="G249" s="74"/>
      <c r="H249" s="75"/>
    </row>
    <row r="250" spans="1:8" ht="12.5" x14ac:dyDescent="0.25">
      <c r="A250" s="62"/>
      <c r="B250" s="62"/>
      <c r="C250" s="62"/>
      <c r="D250" s="62"/>
      <c r="E250" s="74"/>
      <c r="F250" s="62"/>
      <c r="G250" s="74"/>
      <c r="H250" s="75"/>
    </row>
    <row r="251" spans="1:8" ht="12.5" x14ac:dyDescent="0.25">
      <c r="A251" s="62"/>
      <c r="B251" s="62"/>
      <c r="C251" s="62"/>
      <c r="D251" s="62"/>
      <c r="E251" s="74"/>
      <c r="F251" s="62"/>
      <c r="G251" s="74"/>
      <c r="H251" s="75"/>
    </row>
    <row r="252" spans="1:8" ht="12.5" x14ac:dyDescent="0.25">
      <c r="A252" s="62"/>
      <c r="B252" s="62"/>
      <c r="C252" s="62"/>
      <c r="D252" s="62"/>
      <c r="E252" s="74"/>
      <c r="F252" s="62"/>
      <c r="G252" s="74"/>
      <c r="H252" s="75"/>
    </row>
    <row r="253" spans="1:8" ht="12.5" x14ac:dyDescent="0.25">
      <c r="A253" s="62"/>
      <c r="B253" s="62"/>
      <c r="C253" s="62"/>
      <c r="D253" s="62"/>
      <c r="E253" s="74"/>
      <c r="F253" s="62"/>
      <c r="G253" s="74"/>
      <c r="H253" s="75"/>
    </row>
    <row r="254" spans="1:8" ht="12.5" x14ac:dyDescent="0.25">
      <c r="A254" s="62"/>
      <c r="B254" s="62"/>
      <c r="C254" s="62"/>
      <c r="D254" s="62"/>
      <c r="E254" s="74"/>
      <c r="F254" s="62"/>
      <c r="G254" s="74"/>
      <c r="H254" s="75"/>
    </row>
    <row r="255" spans="1:8" ht="12.5" x14ac:dyDescent="0.25">
      <c r="A255" s="62"/>
      <c r="B255" s="62"/>
      <c r="C255" s="62"/>
      <c r="D255" s="62"/>
      <c r="E255" s="74"/>
      <c r="F255" s="62"/>
      <c r="G255" s="74"/>
      <c r="H255" s="75"/>
    </row>
    <row r="256" spans="1:8" ht="12.5" x14ac:dyDescent="0.25">
      <c r="A256" s="62"/>
      <c r="B256" s="62"/>
      <c r="C256" s="62"/>
      <c r="D256" s="62"/>
      <c r="E256" s="74"/>
      <c r="F256" s="62"/>
      <c r="G256" s="74"/>
      <c r="H256" s="75"/>
    </row>
    <row r="257" spans="1:8" ht="12.5" x14ac:dyDescent="0.25">
      <c r="A257" s="62"/>
      <c r="B257" s="62"/>
      <c r="C257" s="62"/>
      <c r="D257" s="62"/>
      <c r="E257" s="74"/>
      <c r="F257" s="62"/>
      <c r="G257" s="74"/>
      <c r="H257" s="75"/>
    </row>
    <row r="258" spans="1:8" ht="12.5" x14ac:dyDescent="0.25">
      <c r="A258" s="62"/>
      <c r="B258" s="62"/>
      <c r="C258" s="62"/>
      <c r="D258" s="62"/>
      <c r="E258" s="74"/>
      <c r="F258" s="62"/>
      <c r="G258" s="74"/>
      <c r="H258" s="75"/>
    </row>
    <row r="259" spans="1:8" ht="12.5" x14ac:dyDescent="0.25">
      <c r="A259" s="62"/>
      <c r="B259" s="62"/>
      <c r="C259" s="62"/>
      <c r="D259" s="62"/>
      <c r="E259" s="74"/>
      <c r="F259" s="62"/>
      <c r="G259" s="74"/>
      <c r="H259" s="75"/>
    </row>
    <row r="260" spans="1:8" ht="12.5" x14ac:dyDescent="0.25">
      <c r="A260" s="62"/>
      <c r="B260" s="62"/>
      <c r="C260" s="62"/>
      <c r="D260" s="62"/>
      <c r="E260" s="74"/>
      <c r="F260" s="62"/>
      <c r="G260" s="74"/>
      <c r="H260" s="75"/>
    </row>
    <row r="261" spans="1:8" ht="12.5" x14ac:dyDescent="0.25">
      <c r="A261" s="62"/>
      <c r="B261" s="62"/>
      <c r="C261" s="62"/>
      <c r="D261" s="62"/>
      <c r="E261" s="74"/>
      <c r="F261" s="62"/>
      <c r="G261" s="74"/>
      <c r="H261" s="75"/>
    </row>
    <row r="262" spans="1:8" ht="12.5" x14ac:dyDescent="0.25">
      <c r="A262" s="62"/>
      <c r="B262" s="62"/>
      <c r="C262" s="62"/>
      <c r="D262" s="62"/>
      <c r="E262" s="74"/>
      <c r="F262" s="62"/>
      <c r="G262" s="74"/>
      <c r="H262" s="75"/>
    </row>
    <row r="263" spans="1:8" ht="12.5" x14ac:dyDescent="0.25">
      <c r="A263" s="62"/>
      <c r="B263" s="62"/>
      <c r="C263" s="62"/>
      <c r="D263" s="62"/>
      <c r="E263" s="74"/>
      <c r="F263" s="62"/>
      <c r="G263" s="74"/>
      <c r="H263" s="75"/>
    </row>
    <row r="264" spans="1:8" ht="12.5" x14ac:dyDescent="0.25">
      <c r="A264" s="62"/>
      <c r="B264" s="62"/>
      <c r="C264" s="62"/>
      <c r="D264" s="62"/>
      <c r="E264" s="74"/>
      <c r="F264" s="62"/>
      <c r="G264" s="74"/>
      <c r="H264" s="75"/>
    </row>
    <row r="265" spans="1:8" ht="12.5" x14ac:dyDescent="0.25">
      <c r="A265" s="62"/>
      <c r="B265" s="62"/>
      <c r="C265" s="62"/>
      <c r="D265" s="62"/>
      <c r="E265" s="74"/>
      <c r="F265" s="62"/>
      <c r="G265" s="74"/>
      <c r="H265" s="75"/>
    </row>
    <row r="266" spans="1:8" ht="12.5" x14ac:dyDescent="0.25">
      <c r="A266" s="62"/>
      <c r="B266" s="62"/>
      <c r="C266" s="62"/>
      <c r="D266" s="62"/>
      <c r="E266" s="74"/>
      <c r="F266" s="62"/>
      <c r="G266" s="74"/>
      <c r="H266" s="75"/>
    </row>
    <row r="267" spans="1:8" ht="12.5" x14ac:dyDescent="0.25">
      <c r="A267" s="62"/>
      <c r="B267" s="62"/>
      <c r="C267" s="62"/>
      <c r="D267" s="62"/>
      <c r="E267" s="74"/>
      <c r="F267" s="62"/>
      <c r="G267" s="74"/>
      <c r="H267" s="75"/>
    </row>
    <row r="268" spans="1:8" ht="12.5" x14ac:dyDescent="0.25">
      <c r="A268" s="62"/>
      <c r="B268" s="62"/>
      <c r="C268" s="62"/>
      <c r="D268" s="62"/>
      <c r="E268" s="74"/>
      <c r="F268" s="62"/>
      <c r="G268" s="74"/>
      <c r="H268" s="75"/>
    </row>
    <row r="269" spans="1:8" ht="12.5" x14ac:dyDescent="0.25">
      <c r="A269" s="62"/>
      <c r="B269" s="62"/>
      <c r="C269" s="62"/>
      <c r="D269" s="62"/>
      <c r="E269" s="74"/>
      <c r="F269" s="62"/>
      <c r="G269" s="74"/>
      <c r="H269" s="75"/>
    </row>
    <row r="270" spans="1:8" ht="12.5" x14ac:dyDescent="0.25">
      <c r="A270" s="62"/>
      <c r="B270" s="62"/>
      <c r="C270" s="62"/>
      <c r="D270" s="62"/>
      <c r="E270" s="74"/>
      <c r="F270" s="62"/>
      <c r="G270" s="74"/>
      <c r="H270" s="75"/>
    </row>
    <row r="271" spans="1:8" ht="12.5" x14ac:dyDescent="0.25">
      <c r="A271" s="62"/>
      <c r="B271" s="62"/>
      <c r="C271" s="62"/>
      <c r="D271" s="62"/>
      <c r="E271" s="74"/>
      <c r="F271" s="62"/>
      <c r="G271" s="74"/>
      <c r="H271" s="75"/>
    </row>
    <row r="272" spans="1:8" ht="12.5" x14ac:dyDescent="0.25">
      <c r="A272" s="62"/>
      <c r="B272" s="62"/>
      <c r="C272" s="62"/>
      <c r="D272" s="62"/>
      <c r="E272" s="74"/>
      <c r="F272" s="62"/>
      <c r="G272" s="74"/>
      <c r="H272" s="75"/>
    </row>
    <row r="273" spans="1:8" ht="12.5" x14ac:dyDescent="0.25">
      <c r="A273" s="62"/>
      <c r="B273" s="62"/>
      <c r="C273" s="62"/>
      <c r="D273" s="62"/>
      <c r="E273" s="74"/>
      <c r="F273" s="62"/>
      <c r="G273" s="74"/>
      <c r="H273" s="75"/>
    </row>
    <row r="274" spans="1:8" ht="12.5" x14ac:dyDescent="0.25">
      <c r="A274" s="62"/>
      <c r="B274" s="62"/>
      <c r="C274" s="62"/>
      <c r="D274" s="62"/>
      <c r="E274" s="74"/>
      <c r="F274" s="62"/>
      <c r="G274" s="74"/>
      <c r="H274" s="75"/>
    </row>
    <row r="275" spans="1:8" ht="12.5" x14ac:dyDescent="0.25">
      <c r="A275" s="62"/>
      <c r="B275" s="62"/>
      <c r="C275" s="62"/>
      <c r="D275" s="62"/>
      <c r="E275" s="74"/>
      <c r="F275" s="62"/>
      <c r="G275" s="74"/>
      <c r="H275" s="75"/>
    </row>
    <row r="276" spans="1:8" ht="12.5" x14ac:dyDescent="0.25">
      <c r="A276" s="62"/>
      <c r="B276" s="62"/>
      <c r="C276" s="62"/>
      <c r="D276" s="62"/>
      <c r="E276" s="74"/>
      <c r="F276" s="62"/>
      <c r="G276" s="74"/>
      <c r="H276" s="75"/>
    </row>
    <row r="277" spans="1:8" ht="12.5" x14ac:dyDescent="0.25">
      <c r="A277" s="62"/>
      <c r="B277" s="62"/>
      <c r="C277" s="62"/>
      <c r="D277" s="62"/>
      <c r="E277" s="74"/>
      <c r="F277" s="62"/>
      <c r="G277" s="74"/>
      <c r="H277" s="75"/>
    </row>
    <row r="278" spans="1:8" ht="12.5" x14ac:dyDescent="0.25">
      <c r="A278" s="62"/>
      <c r="B278" s="62"/>
      <c r="C278" s="62"/>
      <c r="D278" s="62"/>
      <c r="E278" s="74"/>
      <c r="F278" s="62"/>
      <c r="G278" s="74"/>
      <c r="H278" s="75"/>
    </row>
    <row r="279" spans="1:8" ht="12.5" x14ac:dyDescent="0.25">
      <c r="A279" s="62"/>
      <c r="B279" s="62"/>
      <c r="C279" s="62"/>
      <c r="D279" s="62"/>
      <c r="E279" s="74"/>
      <c r="F279" s="62"/>
      <c r="G279" s="74"/>
      <c r="H279" s="75"/>
    </row>
    <row r="280" spans="1:8" ht="12.5" x14ac:dyDescent="0.25">
      <c r="A280" s="62"/>
      <c r="B280" s="62"/>
      <c r="C280" s="62"/>
      <c r="D280" s="62"/>
      <c r="E280" s="74"/>
      <c r="F280" s="62"/>
      <c r="G280" s="74"/>
      <c r="H280" s="75"/>
    </row>
    <row r="281" spans="1:8" ht="12.5" x14ac:dyDescent="0.25">
      <c r="A281" s="62"/>
      <c r="B281" s="62"/>
      <c r="C281" s="62"/>
      <c r="D281" s="62"/>
      <c r="E281" s="74"/>
      <c r="F281" s="62"/>
      <c r="G281" s="74"/>
      <c r="H281" s="75"/>
    </row>
    <row r="282" spans="1:8" ht="12.5" x14ac:dyDescent="0.25">
      <c r="A282" s="62"/>
      <c r="B282" s="62"/>
      <c r="C282" s="62"/>
      <c r="D282" s="62"/>
      <c r="E282" s="74"/>
      <c r="F282" s="62"/>
      <c r="G282" s="74"/>
      <c r="H282" s="75"/>
    </row>
    <row r="283" spans="1:8" ht="12.5" x14ac:dyDescent="0.25">
      <c r="A283" s="62"/>
      <c r="B283" s="62"/>
      <c r="C283" s="62"/>
      <c r="D283" s="62"/>
      <c r="E283" s="74"/>
      <c r="F283" s="62"/>
      <c r="G283" s="74"/>
      <c r="H283" s="75"/>
    </row>
    <row r="284" spans="1:8" ht="12.5" x14ac:dyDescent="0.25">
      <c r="A284" s="62"/>
      <c r="B284" s="62"/>
      <c r="C284" s="62"/>
      <c r="D284" s="62"/>
      <c r="E284" s="74"/>
      <c r="F284" s="62"/>
      <c r="G284" s="74"/>
      <c r="H284" s="75"/>
    </row>
    <row r="285" spans="1:8" ht="12.5" x14ac:dyDescent="0.25">
      <c r="A285" s="62"/>
      <c r="B285" s="62"/>
      <c r="C285" s="62"/>
      <c r="D285" s="62"/>
      <c r="E285" s="74"/>
      <c r="F285" s="62"/>
      <c r="G285" s="74"/>
      <c r="H285" s="75"/>
    </row>
    <row r="286" spans="1:8" ht="12.5" x14ac:dyDescent="0.25">
      <c r="A286" s="62"/>
      <c r="B286" s="62"/>
      <c r="C286" s="62"/>
      <c r="D286" s="62"/>
      <c r="E286" s="74"/>
      <c r="F286" s="62"/>
      <c r="G286" s="74"/>
      <c r="H286" s="75"/>
    </row>
    <row r="287" spans="1:8" ht="12.5" x14ac:dyDescent="0.25">
      <c r="A287" s="62"/>
      <c r="B287" s="62"/>
      <c r="C287" s="62"/>
      <c r="D287" s="62"/>
      <c r="E287" s="74"/>
      <c r="F287" s="62"/>
      <c r="G287" s="74"/>
      <c r="H287" s="75"/>
    </row>
    <row r="288" spans="1:8" ht="12.5" x14ac:dyDescent="0.25">
      <c r="A288" s="62"/>
      <c r="B288" s="62"/>
      <c r="C288" s="62"/>
      <c r="D288" s="62"/>
      <c r="E288" s="74"/>
      <c r="F288" s="62"/>
      <c r="G288" s="74"/>
      <c r="H288" s="75"/>
    </row>
    <row r="289" spans="1:8" ht="12.5" x14ac:dyDescent="0.25">
      <c r="A289" s="62"/>
      <c r="B289" s="62"/>
      <c r="C289" s="62"/>
      <c r="D289" s="62"/>
      <c r="E289" s="74"/>
      <c r="F289" s="62"/>
      <c r="G289" s="74"/>
      <c r="H289" s="75"/>
    </row>
    <row r="290" spans="1:8" ht="12.5" x14ac:dyDescent="0.25">
      <c r="A290" s="62"/>
      <c r="B290" s="62"/>
      <c r="C290" s="62"/>
      <c r="D290" s="62"/>
      <c r="E290" s="74"/>
      <c r="F290" s="62"/>
      <c r="G290" s="74"/>
      <c r="H290" s="75"/>
    </row>
    <row r="291" spans="1:8" ht="12.5" x14ac:dyDescent="0.25">
      <c r="A291" s="62"/>
      <c r="B291" s="62"/>
      <c r="C291" s="62"/>
      <c r="D291" s="62"/>
      <c r="E291" s="74"/>
      <c r="F291" s="62"/>
      <c r="G291" s="74"/>
      <c r="H291" s="75"/>
    </row>
    <row r="292" spans="1:8" ht="12.5" x14ac:dyDescent="0.25">
      <c r="A292" s="62"/>
      <c r="B292" s="62"/>
      <c r="C292" s="62"/>
      <c r="D292" s="62"/>
      <c r="E292" s="74"/>
      <c r="F292" s="62"/>
      <c r="G292" s="74"/>
      <c r="H292" s="75"/>
    </row>
    <row r="293" spans="1:8" ht="12.5" x14ac:dyDescent="0.25">
      <c r="A293" s="62"/>
      <c r="B293" s="62"/>
      <c r="C293" s="62"/>
      <c r="D293" s="62"/>
      <c r="E293" s="74"/>
      <c r="F293" s="62"/>
      <c r="G293" s="74"/>
      <c r="H293" s="75"/>
    </row>
    <row r="294" spans="1:8" ht="12.5" x14ac:dyDescent="0.25">
      <c r="A294" s="62"/>
      <c r="B294" s="62"/>
      <c r="C294" s="62"/>
      <c r="D294" s="62"/>
      <c r="E294" s="74"/>
      <c r="F294" s="62"/>
      <c r="G294" s="74"/>
      <c r="H294" s="75"/>
    </row>
    <row r="295" spans="1:8" ht="12.5" x14ac:dyDescent="0.25">
      <c r="A295" s="62"/>
      <c r="B295" s="62"/>
      <c r="C295" s="62"/>
      <c r="D295" s="62"/>
      <c r="E295" s="74"/>
      <c r="F295" s="62"/>
      <c r="G295" s="74"/>
      <c r="H295" s="75"/>
    </row>
    <row r="296" spans="1:8" ht="12.5" x14ac:dyDescent="0.25">
      <c r="A296" s="62"/>
      <c r="B296" s="62"/>
      <c r="C296" s="62"/>
      <c r="D296" s="62"/>
      <c r="E296" s="74"/>
      <c r="F296" s="62"/>
      <c r="G296" s="74"/>
      <c r="H296" s="75"/>
    </row>
    <row r="297" spans="1:8" ht="12.5" x14ac:dyDescent="0.25">
      <c r="A297" s="62"/>
      <c r="B297" s="62"/>
      <c r="C297" s="62"/>
      <c r="D297" s="62"/>
      <c r="E297" s="74"/>
      <c r="F297" s="62"/>
      <c r="G297" s="74"/>
      <c r="H297" s="75"/>
    </row>
    <row r="298" spans="1:8" ht="12.5" x14ac:dyDescent="0.25">
      <c r="A298" s="62"/>
      <c r="B298" s="62"/>
      <c r="C298" s="62"/>
      <c r="D298" s="62"/>
      <c r="E298" s="74"/>
      <c r="F298" s="62"/>
      <c r="G298" s="74"/>
      <c r="H298" s="75"/>
    </row>
    <row r="299" spans="1:8" ht="12.5" x14ac:dyDescent="0.25">
      <c r="A299" s="62"/>
      <c r="B299" s="62"/>
      <c r="C299" s="62"/>
      <c r="D299" s="62"/>
      <c r="E299" s="74"/>
      <c r="F299" s="62"/>
      <c r="G299" s="74"/>
      <c r="H299" s="75"/>
    </row>
    <row r="300" spans="1:8" ht="12.5" x14ac:dyDescent="0.25">
      <c r="A300" s="62"/>
      <c r="B300" s="62"/>
      <c r="C300" s="62"/>
      <c r="D300" s="62"/>
      <c r="E300" s="74"/>
      <c r="F300" s="62"/>
      <c r="G300" s="74"/>
      <c r="H300" s="75"/>
    </row>
    <row r="301" spans="1:8" ht="12.5" x14ac:dyDescent="0.25">
      <c r="A301" s="62"/>
      <c r="B301" s="62"/>
      <c r="C301" s="62"/>
      <c r="D301" s="62"/>
      <c r="E301" s="74"/>
      <c r="F301" s="62"/>
      <c r="G301" s="74"/>
      <c r="H301" s="75"/>
    </row>
    <row r="302" spans="1:8" ht="12.5" x14ac:dyDescent="0.25">
      <c r="A302" s="62"/>
      <c r="B302" s="62"/>
      <c r="C302" s="62"/>
      <c r="D302" s="62"/>
      <c r="E302" s="74"/>
      <c r="F302" s="62"/>
      <c r="G302" s="74"/>
      <c r="H302" s="75"/>
    </row>
    <row r="303" spans="1:8" ht="12.5" x14ac:dyDescent="0.25">
      <c r="A303" s="62"/>
      <c r="B303" s="62"/>
      <c r="C303" s="62"/>
      <c r="D303" s="62"/>
      <c r="E303" s="74"/>
      <c r="F303" s="62"/>
      <c r="G303" s="74"/>
      <c r="H303" s="75"/>
    </row>
    <row r="304" spans="1:8" ht="12.5" x14ac:dyDescent="0.25">
      <c r="A304" s="62"/>
      <c r="B304" s="62"/>
      <c r="C304" s="62"/>
      <c r="D304" s="62"/>
      <c r="E304" s="74"/>
      <c r="F304" s="62"/>
      <c r="G304" s="74"/>
      <c r="H304" s="75"/>
    </row>
    <row r="305" spans="1:8" ht="12.5" x14ac:dyDescent="0.25">
      <c r="A305" s="62"/>
      <c r="B305" s="62"/>
      <c r="C305" s="62"/>
      <c r="D305" s="62"/>
      <c r="E305" s="74"/>
      <c r="F305" s="62"/>
      <c r="G305" s="74"/>
      <c r="H305" s="75"/>
    </row>
    <row r="306" spans="1:8" ht="12.5" x14ac:dyDescent="0.25">
      <c r="A306" s="62"/>
      <c r="B306" s="62"/>
      <c r="C306" s="62"/>
      <c r="D306" s="62"/>
      <c r="E306" s="74"/>
      <c r="F306" s="62"/>
      <c r="G306" s="74"/>
      <c r="H306" s="75"/>
    </row>
    <row r="307" spans="1:8" ht="12.5" x14ac:dyDescent="0.25">
      <c r="A307" s="62"/>
      <c r="B307" s="62"/>
      <c r="C307" s="62"/>
      <c r="D307" s="62"/>
      <c r="E307" s="74"/>
      <c r="F307" s="62"/>
      <c r="G307" s="74"/>
      <c r="H307" s="75"/>
    </row>
    <row r="308" spans="1:8" ht="12.5" x14ac:dyDescent="0.25">
      <c r="A308" s="62"/>
      <c r="B308" s="62"/>
      <c r="C308" s="62"/>
      <c r="D308" s="62"/>
      <c r="E308" s="74"/>
      <c r="F308" s="62"/>
      <c r="G308" s="74"/>
      <c r="H308" s="75"/>
    </row>
    <row r="309" spans="1:8" ht="12.5" x14ac:dyDescent="0.25">
      <c r="A309" s="62"/>
      <c r="B309" s="62"/>
      <c r="C309" s="62"/>
      <c r="D309" s="62"/>
      <c r="E309" s="74"/>
      <c r="F309" s="62"/>
      <c r="G309" s="74"/>
      <c r="H309" s="75"/>
    </row>
    <row r="310" spans="1:8" ht="12.5" x14ac:dyDescent="0.25">
      <c r="A310" s="62"/>
      <c r="B310" s="62"/>
      <c r="C310" s="62"/>
      <c r="D310" s="62"/>
      <c r="E310" s="74"/>
      <c r="F310" s="62"/>
      <c r="G310" s="74"/>
      <c r="H310" s="75"/>
    </row>
    <row r="311" spans="1:8" ht="12.5" x14ac:dyDescent="0.25">
      <c r="A311" s="62"/>
      <c r="B311" s="62"/>
      <c r="C311" s="62"/>
      <c r="D311" s="62"/>
      <c r="E311" s="74"/>
      <c r="F311" s="62"/>
      <c r="G311" s="74"/>
      <c r="H311" s="75"/>
    </row>
    <row r="312" spans="1:8" ht="12.5" x14ac:dyDescent="0.25">
      <c r="A312" s="62"/>
      <c r="B312" s="62"/>
      <c r="C312" s="62"/>
      <c r="D312" s="62"/>
      <c r="E312" s="74"/>
      <c r="F312" s="62"/>
      <c r="G312" s="74"/>
      <c r="H312" s="75"/>
    </row>
    <row r="313" spans="1:8" ht="12.5" x14ac:dyDescent="0.25">
      <c r="A313" s="62"/>
      <c r="B313" s="62"/>
      <c r="C313" s="62"/>
      <c r="D313" s="62"/>
      <c r="E313" s="74"/>
      <c r="F313" s="62"/>
      <c r="G313" s="74"/>
      <c r="H313" s="75"/>
    </row>
    <row r="314" spans="1:8" ht="12.5" x14ac:dyDescent="0.25">
      <c r="A314" s="62"/>
      <c r="B314" s="62"/>
      <c r="C314" s="62"/>
      <c r="D314" s="62"/>
      <c r="E314" s="74"/>
      <c r="F314" s="62"/>
      <c r="G314" s="74"/>
      <c r="H314" s="75"/>
    </row>
    <row r="315" spans="1:8" ht="12.5" x14ac:dyDescent="0.25">
      <c r="A315" s="62"/>
      <c r="B315" s="62"/>
      <c r="C315" s="62"/>
      <c r="D315" s="62"/>
      <c r="E315" s="74"/>
      <c r="F315" s="62"/>
      <c r="G315" s="74"/>
      <c r="H315" s="75"/>
    </row>
    <row r="316" spans="1:8" ht="12.5" x14ac:dyDescent="0.25">
      <c r="A316" s="62"/>
      <c r="B316" s="62"/>
      <c r="C316" s="62"/>
      <c r="D316" s="62"/>
      <c r="E316" s="74"/>
      <c r="F316" s="62"/>
      <c r="G316" s="74"/>
      <c r="H316" s="75"/>
    </row>
    <row r="317" spans="1:8" ht="12.5" x14ac:dyDescent="0.25">
      <c r="A317" s="62"/>
      <c r="B317" s="62"/>
      <c r="C317" s="62"/>
      <c r="D317" s="62"/>
      <c r="E317" s="74"/>
      <c r="F317" s="62"/>
      <c r="G317" s="74"/>
      <c r="H317" s="75"/>
    </row>
    <row r="318" spans="1:8" ht="12.5" x14ac:dyDescent="0.25">
      <c r="A318" s="62"/>
      <c r="B318" s="62"/>
      <c r="C318" s="62"/>
      <c r="D318" s="62"/>
      <c r="E318" s="74"/>
      <c r="F318" s="62"/>
      <c r="G318" s="74"/>
      <c r="H318" s="75"/>
    </row>
    <row r="319" spans="1:8" ht="12.5" x14ac:dyDescent="0.25">
      <c r="A319" s="62"/>
      <c r="B319" s="62"/>
      <c r="C319" s="62"/>
      <c r="D319" s="62"/>
      <c r="E319" s="74"/>
      <c r="F319" s="62"/>
      <c r="G319" s="74"/>
      <c r="H319" s="75"/>
    </row>
    <row r="320" spans="1:8" ht="12.5" x14ac:dyDescent="0.25">
      <c r="A320" s="62"/>
      <c r="B320" s="62"/>
      <c r="C320" s="62"/>
      <c r="D320" s="62"/>
      <c r="E320" s="74"/>
      <c r="F320" s="62"/>
      <c r="G320" s="74"/>
      <c r="H320" s="75"/>
    </row>
    <row r="321" spans="1:8" ht="12.5" x14ac:dyDescent="0.25">
      <c r="A321" s="62"/>
      <c r="B321" s="62"/>
      <c r="C321" s="62"/>
      <c r="D321" s="62"/>
      <c r="E321" s="74"/>
      <c r="F321" s="62"/>
      <c r="G321" s="74"/>
      <c r="H321" s="75"/>
    </row>
    <row r="322" spans="1:8" ht="12.5" x14ac:dyDescent="0.25">
      <c r="A322" s="62"/>
      <c r="B322" s="62"/>
      <c r="C322" s="62"/>
      <c r="D322" s="62"/>
      <c r="E322" s="74"/>
      <c r="F322" s="62"/>
      <c r="G322" s="74"/>
      <c r="H322" s="75"/>
    </row>
    <row r="323" spans="1:8" ht="12.5" x14ac:dyDescent="0.25">
      <c r="A323" s="62"/>
      <c r="B323" s="62"/>
      <c r="C323" s="62"/>
      <c r="D323" s="62"/>
      <c r="E323" s="74"/>
      <c r="F323" s="62"/>
      <c r="G323" s="74"/>
      <c r="H323" s="75"/>
    </row>
    <row r="324" spans="1:8" ht="12.5" x14ac:dyDescent="0.25">
      <c r="A324" s="62"/>
      <c r="B324" s="62"/>
      <c r="C324" s="62"/>
      <c r="D324" s="62"/>
      <c r="E324" s="74"/>
      <c r="F324" s="62"/>
      <c r="G324" s="74"/>
      <c r="H324" s="75"/>
    </row>
    <row r="325" spans="1:8" ht="12.5" x14ac:dyDescent="0.25">
      <c r="A325" s="62"/>
      <c r="B325" s="62"/>
      <c r="C325" s="62"/>
      <c r="D325" s="62"/>
      <c r="E325" s="74"/>
      <c r="F325" s="62"/>
      <c r="G325" s="74"/>
      <c r="H325" s="75"/>
    </row>
    <row r="326" spans="1:8" ht="12.5" x14ac:dyDescent="0.25">
      <c r="A326" s="62"/>
      <c r="B326" s="62"/>
      <c r="C326" s="62"/>
      <c r="D326" s="62"/>
      <c r="E326" s="74"/>
      <c r="F326" s="62"/>
      <c r="G326" s="74"/>
      <c r="H326" s="75"/>
    </row>
    <row r="327" spans="1:8" ht="12.5" x14ac:dyDescent="0.25">
      <c r="A327" s="62"/>
      <c r="B327" s="62"/>
      <c r="C327" s="62"/>
      <c r="D327" s="62"/>
      <c r="E327" s="74"/>
      <c r="F327" s="62"/>
      <c r="G327" s="74"/>
      <c r="H327" s="75"/>
    </row>
    <row r="328" spans="1:8" ht="12.5" x14ac:dyDescent="0.25">
      <c r="A328" s="62"/>
      <c r="B328" s="62"/>
      <c r="C328" s="62"/>
      <c r="D328" s="62"/>
      <c r="E328" s="74"/>
      <c r="F328" s="62"/>
      <c r="G328" s="74"/>
      <c r="H328" s="75"/>
    </row>
    <row r="329" spans="1:8" ht="12.5" x14ac:dyDescent="0.25">
      <c r="A329" s="62"/>
      <c r="B329" s="62"/>
      <c r="C329" s="62"/>
      <c r="D329" s="62"/>
      <c r="E329" s="74"/>
      <c r="F329" s="62"/>
      <c r="G329" s="74"/>
      <c r="H329" s="75"/>
    </row>
    <row r="330" spans="1:8" ht="12.5" x14ac:dyDescent="0.25">
      <c r="A330" s="62"/>
      <c r="B330" s="62"/>
      <c r="C330" s="62"/>
      <c r="D330" s="62"/>
      <c r="E330" s="74"/>
      <c r="F330" s="62"/>
      <c r="G330" s="74"/>
      <c r="H330" s="75"/>
    </row>
    <row r="331" spans="1:8" ht="12.5" x14ac:dyDescent="0.25">
      <c r="A331" s="62"/>
      <c r="B331" s="62"/>
      <c r="C331" s="62"/>
      <c r="D331" s="62"/>
      <c r="E331" s="74"/>
      <c r="F331" s="62"/>
      <c r="G331" s="74"/>
      <c r="H331" s="75"/>
    </row>
    <row r="332" spans="1:8" ht="12.5" x14ac:dyDescent="0.25">
      <c r="A332" s="62"/>
      <c r="B332" s="62"/>
      <c r="C332" s="62"/>
      <c r="D332" s="62"/>
      <c r="E332" s="74"/>
      <c r="F332" s="62"/>
      <c r="G332" s="74"/>
      <c r="H332" s="75"/>
    </row>
    <row r="333" spans="1:8" ht="12.5" x14ac:dyDescent="0.25">
      <c r="A333" s="62"/>
      <c r="B333" s="62"/>
      <c r="C333" s="62"/>
      <c r="D333" s="62"/>
      <c r="E333" s="74"/>
      <c r="F333" s="62"/>
      <c r="G333" s="74"/>
      <c r="H333" s="75"/>
    </row>
    <row r="334" spans="1:8" ht="12.5" x14ac:dyDescent="0.25">
      <c r="A334" s="62"/>
      <c r="B334" s="62"/>
      <c r="C334" s="62"/>
      <c r="D334" s="62"/>
      <c r="E334" s="74"/>
      <c r="F334" s="62"/>
      <c r="G334" s="74"/>
      <c r="H334" s="75"/>
    </row>
    <row r="335" spans="1:8" ht="12.5" x14ac:dyDescent="0.25">
      <c r="A335" s="62"/>
      <c r="B335" s="62"/>
      <c r="C335" s="62"/>
      <c r="D335" s="62"/>
      <c r="E335" s="74"/>
      <c r="F335" s="62"/>
      <c r="G335" s="74"/>
      <c r="H335" s="75"/>
    </row>
    <row r="336" spans="1:8" ht="12.5" x14ac:dyDescent="0.25">
      <c r="A336" s="62"/>
      <c r="B336" s="62"/>
      <c r="C336" s="62"/>
      <c r="D336" s="62"/>
      <c r="E336" s="74"/>
      <c r="F336" s="62"/>
      <c r="G336" s="74"/>
      <c r="H336" s="75"/>
    </row>
    <row r="337" spans="1:8" ht="12.5" x14ac:dyDescent="0.25">
      <c r="A337" s="62"/>
      <c r="B337" s="62"/>
      <c r="C337" s="62"/>
      <c r="D337" s="62"/>
      <c r="E337" s="74"/>
      <c r="F337" s="62"/>
      <c r="G337" s="74"/>
      <c r="H337" s="75"/>
    </row>
    <row r="338" spans="1:8" ht="12.5" x14ac:dyDescent="0.25">
      <c r="A338" s="62"/>
      <c r="B338" s="62"/>
      <c r="C338" s="62"/>
      <c r="D338" s="62"/>
      <c r="E338" s="74"/>
      <c r="F338" s="62"/>
      <c r="G338" s="74"/>
      <c r="H338" s="75"/>
    </row>
    <row r="339" spans="1:8" ht="12.5" x14ac:dyDescent="0.25">
      <c r="A339" s="62"/>
      <c r="B339" s="62"/>
      <c r="C339" s="62"/>
      <c r="D339" s="62"/>
      <c r="E339" s="74"/>
      <c r="F339" s="62"/>
      <c r="G339" s="74"/>
      <c r="H339" s="75"/>
    </row>
    <row r="340" spans="1:8" ht="12.5" x14ac:dyDescent="0.25">
      <c r="A340" s="62"/>
      <c r="B340" s="62"/>
      <c r="C340" s="62"/>
      <c r="D340" s="62"/>
      <c r="E340" s="74"/>
      <c r="F340" s="62"/>
      <c r="G340" s="74"/>
      <c r="H340" s="75"/>
    </row>
    <row r="341" spans="1:8" ht="12.5" x14ac:dyDescent="0.25">
      <c r="A341" s="62"/>
      <c r="B341" s="62"/>
      <c r="C341" s="62"/>
      <c r="D341" s="62"/>
      <c r="E341" s="74"/>
      <c r="F341" s="62"/>
      <c r="G341" s="74"/>
      <c r="H341" s="75"/>
    </row>
    <row r="342" spans="1:8" ht="12.5" x14ac:dyDescent="0.25">
      <c r="A342" s="62"/>
      <c r="B342" s="62"/>
      <c r="C342" s="62"/>
      <c r="D342" s="62"/>
      <c r="E342" s="74"/>
      <c r="F342" s="62"/>
      <c r="G342" s="74"/>
      <c r="H342" s="75"/>
    </row>
    <row r="343" spans="1:8" ht="12.5" x14ac:dyDescent="0.25">
      <c r="A343" s="62"/>
      <c r="B343" s="62"/>
      <c r="C343" s="62"/>
      <c r="D343" s="62"/>
      <c r="E343" s="74"/>
      <c r="F343" s="62"/>
      <c r="G343" s="74"/>
      <c r="H343" s="75"/>
    </row>
    <row r="344" spans="1:8" ht="12.5" x14ac:dyDescent="0.25">
      <c r="A344" s="62"/>
      <c r="B344" s="62"/>
      <c r="C344" s="62"/>
      <c r="D344" s="62"/>
      <c r="E344" s="74"/>
      <c r="F344" s="62"/>
      <c r="G344" s="74"/>
      <c r="H344" s="75"/>
    </row>
    <row r="345" spans="1:8" ht="12.5" x14ac:dyDescent="0.25">
      <c r="A345" s="62"/>
      <c r="B345" s="62"/>
      <c r="C345" s="62"/>
      <c r="D345" s="62"/>
      <c r="E345" s="74"/>
      <c r="F345" s="62"/>
      <c r="G345" s="74"/>
      <c r="H345" s="75"/>
    </row>
    <row r="346" spans="1:8" ht="12.5" x14ac:dyDescent="0.25">
      <c r="A346" s="62"/>
      <c r="B346" s="62"/>
      <c r="C346" s="62"/>
      <c r="D346" s="62"/>
      <c r="E346" s="74"/>
      <c r="F346" s="62"/>
      <c r="G346" s="74"/>
      <c r="H346" s="75"/>
    </row>
    <row r="347" spans="1:8" ht="12.5" x14ac:dyDescent="0.25">
      <c r="A347" s="62"/>
      <c r="B347" s="62"/>
      <c r="C347" s="62"/>
      <c r="D347" s="62"/>
      <c r="E347" s="74"/>
      <c r="F347" s="62"/>
      <c r="G347" s="74"/>
      <c r="H347" s="75"/>
    </row>
    <row r="348" spans="1:8" ht="12.5" x14ac:dyDescent="0.25">
      <c r="A348" s="62"/>
      <c r="B348" s="62"/>
      <c r="C348" s="62"/>
      <c r="D348" s="62"/>
      <c r="E348" s="74"/>
      <c r="F348" s="62"/>
      <c r="G348" s="74"/>
      <c r="H348" s="75"/>
    </row>
    <row r="349" spans="1:8" ht="12.5" x14ac:dyDescent="0.25">
      <c r="A349" s="62"/>
      <c r="B349" s="62"/>
      <c r="C349" s="62"/>
      <c r="D349" s="62"/>
      <c r="E349" s="74"/>
      <c r="F349" s="62"/>
      <c r="G349" s="74"/>
      <c r="H349" s="75"/>
    </row>
    <row r="350" spans="1:8" ht="12.5" x14ac:dyDescent="0.25">
      <c r="A350" s="62"/>
      <c r="B350" s="62"/>
      <c r="C350" s="62"/>
      <c r="D350" s="62"/>
      <c r="E350" s="74"/>
      <c r="F350" s="62"/>
      <c r="G350" s="74"/>
      <c r="H350" s="75"/>
    </row>
    <row r="351" spans="1:8" ht="12.5" x14ac:dyDescent="0.25">
      <c r="A351" s="62"/>
      <c r="B351" s="62"/>
      <c r="C351" s="62"/>
      <c r="D351" s="62"/>
      <c r="E351" s="74"/>
      <c r="F351" s="62"/>
      <c r="G351" s="74"/>
      <c r="H351" s="75"/>
    </row>
    <row r="352" spans="1:8" ht="12.5" x14ac:dyDescent="0.25">
      <c r="A352" s="62"/>
      <c r="B352" s="62"/>
      <c r="C352" s="62"/>
      <c r="D352" s="62"/>
      <c r="E352" s="74"/>
      <c r="F352" s="62"/>
      <c r="G352" s="74"/>
      <c r="H352" s="75"/>
    </row>
    <row r="353" spans="1:8" ht="12.5" x14ac:dyDescent="0.25">
      <c r="A353" s="62"/>
      <c r="B353" s="62"/>
      <c r="C353" s="62"/>
      <c r="D353" s="62"/>
      <c r="E353" s="74"/>
      <c r="F353" s="62"/>
      <c r="G353" s="74"/>
      <c r="H353" s="75"/>
    </row>
    <row r="354" spans="1:8" ht="12.5" x14ac:dyDescent="0.25">
      <c r="A354" s="62"/>
      <c r="B354" s="62"/>
      <c r="C354" s="62"/>
      <c r="D354" s="62"/>
      <c r="E354" s="74"/>
      <c r="F354" s="62"/>
      <c r="G354" s="74"/>
      <c r="H354" s="75"/>
    </row>
    <row r="355" spans="1:8" ht="12.5" x14ac:dyDescent="0.25">
      <c r="A355" s="62"/>
      <c r="B355" s="62"/>
      <c r="C355" s="62"/>
      <c r="D355" s="62"/>
      <c r="E355" s="74"/>
      <c r="F355" s="62"/>
      <c r="G355" s="74"/>
      <c r="H355" s="75"/>
    </row>
    <row r="356" spans="1:8" ht="12.5" x14ac:dyDescent="0.25">
      <c r="A356" s="62"/>
      <c r="B356" s="62"/>
      <c r="C356" s="62"/>
      <c r="D356" s="62"/>
      <c r="E356" s="74"/>
      <c r="F356" s="62"/>
      <c r="G356" s="74"/>
      <c r="H356" s="75"/>
    </row>
    <row r="357" spans="1:8" ht="12.5" x14ac:dyDescent="0.25">
      <c r="A357" s="62"/>
      <c r="B357" s="62"/>
      <c r="C357" s="62"/>
      <c r="D357" s="62"/>
      <c r="E357" s="74"/>
      <c r="F357" s="62"/>
      <c r="G357" s="74"/>
      <c r="H357" s="75"/>
    </row>
    <row r="358" spans="1:8" ht="12.5" x14ac:dyDescent="0.25">
      <c r="A358" s="62"/>
      <c r="B358" s="62"/>
      <c r="C358" s="62"/>
      <c r="D358" s="62"/>
      <c r="E358" s="74"/>
      <c r="F358" s="62"/>
      <c r="G358" s="74"/>
      <c r="H358" s="75"/>
    </row>
    <row r="359" spans="1:8" ht="12.5" x14ac:dyDescent="0.25">
      <c r="A359" s="62"/>
      <c r="B359" s="62"/>
      <c r="C359" s="62"/>
      <c r="D359" s="62"/>
      <c r="E359" s="74"/>
      <c r="F359" s="62"/>
      <c r="G359" s="74"/>
      <c r="H359" s="75"/>
    </row>
    <row r="360" spans="1:8" ht="12.5" x14ac:dyDescent="0.25">
      <c r="A360" s="62"/>
      <c r="B360" s="62"/>
      <c r="C360" s="62"/>
      <c r="D360" s="62"/>
      <c r="E360" s="74"/>
      <c r="F360" s="62"/>
      <c r="G360" s="74"/>
      <c r="H360" s="75"/>
    </row>
    <row r="361" spans="1:8" ht="12.5" x14ac:dyDescent="0.25">
      <c r="A361" s="62"/>
      <c r="B361" s="62"/>
      <c r="C361" s="62"/>
      <c r="D361" s="62"/>
      <c r="E361" s="74"/>
      <c r="F361" s="62"/>
      <c r="G361" s="74"/>
      <c r="H361" s="75"/>
    </row>
    <row r="362" spans="1:8" ht="12.5" x14ac:dyDescent="0.25">
      <c r="A362" s="62"/>
      <c r="B362" s="62"/>
      <c r="C362" s="62"/>
      <c r="D362" s="62"/>
      <c r="E362" s="74"/>
      <c r="F362" s="62"/>
      <c r="G362" s="74"/>
      <c r="H362" s="75"/>
    </row>
    <row r="363" spans="1:8" ht="12.5" x14ac:dyDescent="0.25">
      <c r="A363" s="62"/>
      <c r="B363" s="62"/>
      <c r="C363" s="62"/>
      <c r="D363" s="62"/>
      <c r="E363" s="74"/>
      <c r="F363" s="62"/>
      <c r="G363" s="74"/>
      <c r="H363" s="75"/>
    </row>
    <row r="364" spans="1:8" ht="12.5" x14ac:dyDescent="0.25">
      <c r="A364" s="62"/>
      <c r="B364" s="62"/>
      <c r="C364" s="62"/>
      <c r="D364" s="62"/>
      <c r="E364" s="74"/>
      <c r="F364" s="62"/>
      <c r="G364" s="74"/>
      <c r="H364" s="75"/>
    </row>
    <row r="365" spans="1:8" ht="12.5" x14ac:dyDescent="0.25">
      <c r="A365" s="62"/>
      <c r="B365" s="62"/>
      <c r="C365" s="62"/>
      <c r="D365" s="62"/>
      <c r="E365" s="74"/>
      <c r="F365" s="62"/>
      <c r="G365" s="74"/>
      <c r="H365" s="75"/>
    </row>
    <row r="366" spans="1:8" ht="12.5" x14ac:dyDescent="0.25">
      <c r="A366" s="62"/>
      <c r="B366" s="62"/>
      <c r="C366" s="62"/>
      <c r="D366" s="62"/>
      <c r="E366" s="74"/>
      <c r="F366" s="62"/>
      <c r="G366" s="74"/>
      <c r="H366" s="75"/>
    </row>
    <row r="367" spans="1:8" ht="12.5" x14ac:dyDescent="0.25">
      <c r="A367" s="62"/>
      <c r="B367" s="62"/>
      <c r="C367" s="62"/>
      <c r="D367" s="62"/>
      <c r="E367" s="74"/>
      <c r="F367" s="62"/>
      <c r="G367" s="74"/>
      <c r="H367" s="75"/>
    </row>
    <row r="368" spans="1:8" ht="12.5" x14ac:dyDescent="0.25">
      <c r="A368" s="62"/>
      <c r="B368" s="62"/>
      <c r="C368" s="62"/>
      <c r="D368" s="62"/>
      <c r="E368" s="74"/>
      <c r="F368" s="62"/>
      <c r="G368" s="74"/>
      <c r="H368" s="75"/>
    </row>
    <row r="369" spans="1:8" ht="12.5" x14ac:dyDescent="0.25">
      <c r="A369" s="62"/>
      <c r="B369" s="62"/>
      <c r="C369" s="62"/>
      <c r="D369" s="62"/>
      <c r="E369" s="74"/>
      <c r="F369" s="62"/>
      <c r="G369" s="74"/>
      <c r="H369" s="75"/>
    </row>
    <row r="370" spans="1:8" ht="12.5" x14ac:dyDescent="0.25">
      <c r="A370" s="62"/>
      <c r="B370" s="62"/>
      <c r="C370" s="62"/>
      <c r="D370" s="62"/>
      <c r="E370" s="74"/>
      <c r="F370" s="62"/>
      <c r="G370" s="74"/>
      <c r="H370" s="75"/>
    </row>
    <row r="371" spans="1:8" ht="12.5" x14ac:dyDescent="0.25">
      <c r="A371" s="62"/>
      <c r="B371" s="62"/>
      <c r="C371" s="62"/>
      <c r="D371" s="62"/>
      <c r="E371" s="74"/>
      <c r="F371" s="62"/>
      <c r="G371" s="74"/>
      <c r="H371" s="75"/>
    </row>
    <row r="372" spans="1:8" ht="12.5" x14ac:dyDescent="0.25">
      <c r="A372" s="62"/>
      <c r="B372" s="62"/>
      <c r="C372" s="62"/>
      <c r="D372" s="62"/>
      <c r="E372" s="74"/>
      <c r="F372" s="62"/>
      <c r="G372" s="74"/>
      <c r="H372" s="75"/>
    </row>
    <row r="373" spans="1:8" ht="12.5" x14ac:dyDescent="0.25">
      <c r="A373" s="62"/>
      <c r="B373" s="62"/>
      <c r="C373" s="62"/>
      <c r="D373" s="62"/>
      <c r="E373" s="74"/>
      <c r="F373" s="62"/>
      <c r="G373" s="74"/>
      <c r="H373" s="75"/>
    </row>
    <row r="374" spans="1:8" ht="12.5" x14ac:dyDescent="0.25">
      <c r="A374" s="62"/>
      <c r="B374" s="62"/>
      <c r="C374" s="62"/>
      <c r="D374" s="62"/>
      <c r="E374" s="74"/>
      <c r="F374" s="62"/>
      <c r="G374" s="74"/>
      <c r="H374" s="75"/>
    </row>
    <row r="375" spans="1:8" ht="12.5" x14ac:dyDescent="0.25">
      <c r="A375" s="62"/>
      <c r="B375" s="62"/>
      <c r="C375" s="62"/>
      <c r="D375" s="62"/>
      <c r="E375" s="74"/>
      <c r="F375" s="62"/>
      <c r="G375" s="74"/>
      <c r="H375" s="75"/>
    </row>
    <row r="376" spans="1:8" ht="12.5" x14ac:dyDescent="0.25">
      <c r="A376" s="62"/>
      <c r="B376" s="62"/>
      <c r="C376" s="62"/>
      <c r="D376" s="62"/>
      <c r="E376" s="74"/>
      <c r="F376" s="62"/>
      <c r="G376" s="74"/>
      <c r="H376" s="75"/>
    </row>
    <row r="377" spans="1:8" ht="12.5" x14ac:dyDescent="0.25">
      <c r="A377" s="62"/>
      <c r="B377" s="62"/>
      <c r="C377" s="62"/>
      <c r="D377" s="62"/>
      <c r="E377" s="74"/>
      <c r="F377" s="62"/>
      <c r="G377" s="74"/>
      <c r="H377" s="75"/>
    </row>
    <row r="378" spans="1:8" ht="12.5" x14ac:dyDescent="0.25">
      <c r="A378" s="62"/>
      <c r="B378" s="62"/>
      <c r="C378" s="62"/>
      <c r="D378" s="62"/>
      <c r="E378" s="74"/>
      <c r="F378" s="62"/>
      <c r="G378" s="74"/>
      <c r="H378" s="75"/>
    </row>
    <row r="379" spans="1:8" ht="12.5" x14ac:dyDescent="0.25">
      <c r="A379" s="62"/>
      <c r="B379" s="62"/>
      <c r="C379" s="62"/>
      <c r="D379" s="62"/>
      <c r="E379" s="74"/>
      <c r="F379" s="62"/>
      <c r="G379" s="74"/>
      <c r="H379" s="75"/>
    </row>
    <row r="380" spans="1:8" ht="12.5" x14ac:dyDescent="0.25">
      <c r="A380" s="62"/>
      <c r="B380" s="62"/>
      <c r="C380" s="62"/>
      <c r="D380" s="62"/>
      <c r="E380" s="74"/>
      <c r="F380" s="62"/>
      <c r="G380" s="74"/>
      <c r="H380" s="75"/>
    </row>
    <row r="381" spans="1:8" ht="12.5" x14ac:dyDescent="0.25">
      <c r="A381" s="62"/>
      <c r="B381" s="62"/>
      <c r="C381" s="62"/>
      <c r="D381" s="62"/>
      <c r="E381" s="74"/>
      <c r="F381" s="62"/>
      <c r="G381" s="74"/>
      <c r="H381" s="75"/>
    </row>
    <row r="382" spans="1:8" ht="12.5" x14ac:dyDescent="0.25">
      <c r="A382" s="62"/>
      <c r="B382" s="62"/>
      <c r="C382" s="62"/>
      <c r="D382" s="62"/>
      <c r="E382" s="74"/>
      <c r="F382" s="62"/>
      <c r="G382" s="74"/>
      <c r="H382" s="75"/>
    </row>
    <row r="383" spans="1:8" ht="12.5" x14ac:dyDescent="0.25">
      <c r="A383" s="62"/>
      <c r="B383" s="62"/>
      <c r="C383" s="62"/>
      <c r="D383" s="62"/>
      <c r="E383" s="74"/>
      <c r="F383" s="62"/>
      <c r="G383" s="74"/>
      <c r="H383" s="75"/>
    </row>
    <row r="384" spans="1:8" ht="12.5" x14ac:dyDescent="0.25">
      <c r="A384" s="62"/>
      <c r="B384" s="62"/>
      <c r="C384" s="62"/>
      <c r="D384" s="62"/>
      <c r="E384" s="74"/>
      <c r="F384" s="62"/>
      <c r="G384" s="74"/>
      <c r="H384" s="75"/>
    </row>
    <row r="385" spans="1:8" ht="12.5" x14ac:dyDescent="0.25">
      <c r="A385" s="62"/>
      <c r="B385" s="62"/>
      <c r="C385" s="62"/>
      <c r="D385" s="62"/>
      <c r="E385" s="74"/>
      <c r="F385" s="62"/>
      <c r="G385" s="74"/>
      <c r="H385" s="75"/>
    </row>
    <row r="386" spans="1:8" ht="12.5" x14ac:dyDescent="0.25">
      <c r="A386" s="62"/>
      <c r="B386" s="62"/>
      <c r="C386" s="62"/>
      <c r="D386" s="62"/>
      <c r="E386" s="74"/>
      <c r="F386" s="62"/>
      <c r="G386" s="74"/>
      <c r="H386" s="75"/>
    </row>
    <row r="387" spans="1:8" ht="12.5" x14ac:dyDescent="0.25">
      <c r="A387" s="62"/>
      <c r="B387" s="62"/>
      <c r="C387" s="62"/>
      <c r="D387" s="62"/>
      <c r="E387" s="74"/>
      <c r="F387" s="62"/>
      <c r="G387" s="74"/>
      <c r="H387" s="75"/>
    </row>
    <row r="388" spans="1:8" ht="12.5" x14ac:dyDescent="0.25">
      <c r="A388" s="62"/>
      <c r="B388" s="62"/>
      <c r="C388" s="62"/>
      <c r="D388" s="62"/>
      <c r="E388" s="74"/>
      <c r="F388" s="62"/>
      <c r="G388" s="74"/>
      <c r="H388" s="75"/>
    </row>
    <row r="389" spans="1:8" ht="12.5" x14ac:dyDescent="0.25">
      <c r="A389" s="62"/>
      <c r="B389" s="62"/>
      <c r="C389" s="62"/>
      <c r="D389" s="62"/>
      <c r="E389" s="74"/>
      <c r="F389" s="62"/>
      <c r="G389" s="74"/>
      <c r="H389" s="75"/>
    </row>
    <row r="390" spans="1:8" ht="12.5" x14ac:dyDescent="0.25">
      <c r="A390" s="62"/>
      <c r="B390" s="62"/>
      <c r="C390" s="62"/>
      <c r="D390" s="62"/>
      <c r="E390" s="74"/>
      <c r="F390" s="62"/>
      <c r="G390" s="74"/>
      <c r="H390" s="75"/>
    </row>
    <row r="391" spans="1:8" ht="12.5" x14ac:dyDescent="0.25">
      <c r="A391" s="62"/>
      <c r="B391" s="62"/>
      <c r="C391" s="62"/>
      <c r="D391" s="62"/>
      <c r="E391" s="74"/>
      <c r="F391" s="62"/>
      <c r="G391" s="74"/>
      <c r="H391" s="75"/>
    </row>
    <row r="392" spans="1:8" ht="12.5" x14ac:dyDescent="0.25">
      <c r="A392" s="62"/>
      <c r="B392" s="62"/>
      <c r="C392" s="62"/>
      <c r="D392" s="62"/>
      <c r="E392" s="74"/>
      <c r="F392" s="62"/>
      <c r="G392" s="74"/>
      <c r="H392" s="75"/>
    </row>
    <row r="393" spans="1:8" ht="12.5" x14ac:dyDescent="0.25">
      <c r="A393" s="62"/>
      <c r="B393" s="62"/>
      <c r="C393" s="62"/>
      <c r="D393" s="62"/>
      <c r="E393" s="74"/>
      <c r="F393" s="62"/>
      <c r="G393" s="74"/>
      <c r="H393" s="75"/>
    </row>
    <row r="394" spans="1:8" ht="12.5" x14ac:dyDescent="0.25">
      <c r="A394" s="62"/>
      <c r="B394" s="62"/>
      <c r="C394" s="62"/>
      <c r="D394" s="62"/>
      <c r="E394" s="74"/>
      <c r="F394" s="62"/>
      <c r="G394" s="74"/>
      <c r="H394" s="75"/>
    </row>
    <row r="395" spans="1:8" ht="12.5" x14ac:dyDescent="0.25">
      <c r="A395" s="62"/>
      <c r="B395" s="62"/>
      <c r="C395" s="62"/>
      <c r="D395" s="62"/>
      <c r="E395" s="74"/>
      <c r="F395" s="62"/>
      <c r="G395" s="74"/>
      <c r="H395" s="75"/>
    </row>
    <row r="396" spans="1:8" ht="12.5" x14ac:dyDescent="0.25">
      <c r="A396" s="62"/>
      <c r="B396" s="62"/>
      <c r="C396" s="62"/>
      <c r="D396" s="62"/>
      <c r="E396" s="74"/>
      <c r="F396" s="62"/>
      <c r="G396" s="74"/>
      <c r="H396" s="75"/>
    </row>
    <row r="397" spans="1:8" ht="12.5" x14ac:dyDescent="0.25">
      <c r="A397" s="62"/>
      <c r="B397" s="62"/>
      <c r="C397" s="62"/>
      <c r="D397" s="62"/>
      <c r="E397" s="74"/>
      <c r="F397" s="62"/>
      <c r="G397" s="74"/>
      <c r="H397" s="75"/>
    </row>
    <row r="398" spans="1:8" ht="12.5" x14ac:dyDescent="0.25">
      <c r="A398" s="62"/>
      <c r="B398" s="62"/>
      <c r="C398" s="62"/>
      <c r="D398" s="62"/>
      <c r="E398" s="74"/>
      <c r="F398" s="62"/>
      <c r="G398" s="74"/>
      <c r="H398" s="75"/>
    </row>
    <row r="399" spans="1:8" ht="12.5" x14ac:dyDescent="0.25">
      <c r="A399" s="62"/>
      <c r="B399" s="62"/>
      <c r="C399" s="62"/>
      <c r="D399" s="62"/>
      <c r="E399" s="74"/>
      <c r="F399" s="62"/>
      <c r="G399" s="74"/>
      <c r="H399" s="75"/>
    </row>
    <row r="400" spans="1:8" ht="12.5" x14ac:dyDescent="0.25">
      <c r="A400" s="62"/>
      <c r="B400" s="62"/>
      <c r="C400" s="62"/>
      <c r="D400" s="62"/>
      <c r="E400" s="74"/>
      <c r="F400" s="62"/>
      <c r="G400" s="74"/>
      <c r="H400" s="75"/>
    </row>
    <row r="401" spans="1:8" ht="12.5" x14ac:dyDescent="0.25">
      <c r="A401" s="62"/>
      <c r="B401" s="62"/>
      <c r="C401" s="62"/>
      <c r="D401" s="62"/>
      <c r="E401" s="74"/>
      <c r="F401" s="62"/>
      <c r="G401" s="74"/>
      <c r="H401" s="75"/>
    </row>
    <row r="402" spans="1:8" ht="12.5" x14ac:dyDescent="0.25">
      <c r="A402" s="62"/>
      <c r="B402" s="62"/>
      <c r="C402" s="62"/>
      <c r="D402" s="62"/>
      <c r="E402" s="74"/>
      <c r="F402" s="62"/>
      <c r="G402" s="74"/>
      <c r="H402" s="75"/>
    </row>
    <row r="403" spans="1:8" ht="12.5" x14ac:dyDescent="0.25">
      <c r="A403" s="62"/>
      <c r="B403" s="62"/>
      <c r="C403" s="62"/>
      <c r="D403" s="62"/>
      <c r="E403" s="74"/>
      <c r="F403" s="62"/>
      <c r="G403" s="74"/>
      <c r="H403" s="75"/>
    </row>
    <row r="404" spans="1:8" ht="12.5" x14ac:dyDescent="0.25">
      <c r="A404" s="62"/>
      <c r="B404" s="62"/>
      <c r="C404" s="62"/>
      <c r="D404" s="62"/>
      <c r="E404" s="74"/>
      <c r="F404" s="62"/>
      <c r="G404" s="74"/>
      <c r="H404" s="75"/>
    </row>
    <row r="405" spans="1:8" ht="12.5" x14ac:dyDescent="0.25">
      <c r="A405" s="62"/>
      <c r="B405" s="62"/>
      <c r="C405" s="62"/>
      <c r="D405" s="62"/>
      <c r="E405" s="74"/>
      <c r="F405" s="62"/>
      <c r="G405" s="74"/>
      <c r="H405" s="75"/>
    </row>
    <row r="406" spans="1:8" ht="12.5" x14ac:dyDescent="0.25">
      <c r="A406" s="62"/>
      <c r="B406" s="62"/>
      <c r="C406" s="62"/>
      <c r="D406" s="62"/>
      <c r="E406" s="74"/>
      <c r="F406" s="62"/>
      <c r="G406" s="74"/>
      <c r="H406" s="75"/>
    </row>
    <row r="407" spans="1:8" ht="12.5" x14ac:dyDescent="0.25">
      <c r="A407" s="62"/>
      <c r="B407" s="62"/>
      <c r="C407" s="62"/>
      <c r="D407" s="62"/>
      <c r="E407" s="74"/>
      <c r="F407" s="62"/>
      <c r="G407" s="74"/>
      <c r="H407" s="75"/>
    </row>
    <row r="408" spans="1:8" ht="12.5" x14ac:dyDescent="0.25">
      <c r="A408" s="62"/>
      <c r="B408" s="62"/>
      <c r="C408" s="62"/>
      <c r="D408" s="62"/>
      <c r="E408" s="74"/>
      <c r="F408" s="62"/>
      <c r="G408" s="74"/>
      <c r="H408" s="75"/>
    </row>
    <row r="409" spans="1:8" ht="12.5" x14ac:dyDescent="0.25">
      <c r="A409" s="62"/>
      <c r="B409" s="62"/>
      <c r="C409" s="62"/>
      <c r="D409" s="62"/>
      <c r="E409" s="74"/>
      <c r="F409" s="62"/>
      <c r="G409" s="74"/>
      <c r="H409" s="75"/>
    </row>
    <row r="410" spans="1:8" ht="12.5" x14ac:dyDescent="0.25">
      <c r="A410" s="62"/>
      <c r="B410" s="62"/>
      <c r="C410" s="62"/>
      <c r="D410" s="62"/>
      <c r="E410" s="74"/>
      <c r="F410" s="62"/>
      <c r="G410" s="74"/>
      <c r="H410" s="75"/>
    </row>
    <row r="411" spans="1:8" ht="12.5" x14ac:dyDescent="0.25">
      <c r="A411" s="62"/>
      <c r="B411" s="62"/>
      <c r="C411" s="62"/>
      <c r="D411" s="62"/>
      <c r="E411" s="74"/>
      <c r="F411" s="62"/>
      <c r="G411" s="74"/>
      <c r="H411" s="75"/>
    </row>
    <row r="412" spans="1:8" ht="12.5" x14ac:dyDescent="0.25">
      <c r="A412" s="62"/>
      <c r="B412" s="62"/>
      <c r="C412" s="62"/>
      <c r="D412" s="62"/>
      <c r="E412" s="74"/>
      <c r="F412" s="62"/>
      <c r="G412" s="74"/>
      <c r="H412" s="75"/>
    </row>
    <row r="413" spans="1:8" ht="12.5" x14ac:dyDescent="0.25">
      <c r="A413" s="62"/>
      <c r="B413" s="62"/>
      <c r="C413" s="62"/>
      <c r="D413" s="62"/>
      <c r="E413" s="74"/>
      <c r="F413" s="62"/>
      <c r="G413" s="74"/>
      <c r="H413" s="75"/>
    </row>
    <row r="414" spans="1:8" ht="12.5" x14ac:dyDescent="0.25">
      <c r="A414" s="62"/>
      <c r="B414" s="62"/>
      <c r="C414" s="62"/>
      <c r="D414" s="62"/>
      <c r="E414" s="74"/>
      <c r="F414" s="62"/>
      <c r="G414" s="74"/>
      <c r="H414" s="75"/>
    </row>
    <row r="415" spans="1:8" ht="12.5" x14ac:dyDescent="0.25">
      <c r="A415" s="62"/>
      <c r="B415" s="62"/>
      <c r="C415" s="62"/>
      <c r="D415" s="62"/>
      <c r="E415" s="74"/>
      <c r="F415" s="62"/>
      <c r="G415" s="74"/>
      <c r="H415" s="75"/>
    </row>
    <row r="416" spans="1:8" ht="12.5" x14ac:dyDescent="0.25">
      <c r="A416" s="62"/>
      <c r="B416" s="62"/>
      <c r="C416" s="62"/>
      <c r="D416" s="62"/>
      <c r="E416" s="74"/>
      <c r="F416" s="62"/>
      <c r="G416" s="74"/>
      <c r="H416" s="75"/>
    </row>
    <row r="417" spans="1:8" ht="12.5" x14ac:dyDescent="0.25">
      <c r="A417" s="62"/>
      <c r="B417" s="62"/>
      <c r="C417" s="62"/>
      <c r="D417" s="62"/>
      <c r="E417" s="74"/>
      <c r="F417" s="62"/>
      <c r="G417" s="74"/>
      <c r="H417" s="75"/>
    </row>
    <row r="418" spans="1:8" ht="12.5" x14ac:dyDescent="0.25">
      <c r="A418" s="62"/>
      <c r="B418" s="62"/>
      <c r="C418" s="62"/>
      <c r="D418" s="62"/>
      <c r="E418" s="74"/>
      <c r="F418" s="62"/>
      <c r="G418" s="74"/>
      <c r="H418" s="75"/>
    </row>
    <row r="419" spans="1:8" ht="12.5" x14ac:dyDescent="0.25">
      <c r="A419" s="62"/>
      <c r="B419" s="62"/>
      <c r="C419" s="62"/>
      <c r="D419" s="62"/>
      <c r="E419" s="74"/>
      <c r="F419" s="62"/>
      <c r="G419" s="74"/>
      <c r="H419" s="75"/>
    </row>
    <row r="420" spans="1:8" ht="12.5" x14ac:dyDescent="0.25">
      <c r="A420" s="62"/>
      <c r="B420" s="62"/>
      <c r="C420" s="62"/>
      <c r="D420" s="62"/>
      <c r="E420" s="74"/>
      <c r="F420" s="62"/>
      <c r="G420" s="74"/>
      <c r="H420" s="75"/>
    </row>
    <row r="421" spans="1:8" ht="12.5" x14ac:dyDescent="0.25">
      <c r="A421" s="62"/>
      <c r="B421" s="62"/>
      <c r="C421" s="62"/>
      <c r="D421" s="62"/>
      <c r="E421" s="74"/>
      <c r="F421" s="62"/>
      <c r="G421" s="74"/>
      <c r="H421" s="75"/>
    </row>
    <row r="422" spans="1:8" ht="12.5" x14ac:dyDescent="0.25">
      <c r="A422" s="62"/>
      <c r="B422" s="62"/>
      <c r="C422" s="62"/>
      <c r="D422" s="62"/>
      <c r="E422" s="74"/>
      <c r="F422" s="62"/>
      <c r="G422" s="74"/>
      <c r="H422" s="75"/>
    </row>
    <row r="423" spans="1:8" ht="12.5" x14ac:dyDescent="0.25">
      <c r="A423" s="62"/>
      <c r="B423" s="62"/>
      <c r="C423" s="62"/>
      <c r="D423" s="62"/>
      <c r="E423" s="74"/>
      <c r="F423" s="62"/>
      <c r="G423" s="74"/>
      <c r="H423" s="75"/>
    </row>
    <row r="424" spans="1:8" ht="12.5" x14ac:dyDescent="0.25">
      <c r="A424" s="62"/>
      <c r="B424" s="62"/>
      <c r="C424" s="62"/>
      <c r="D424" s="62"/>
      <c r="E424" s="74"/>
      <c r="F424" s="62"/>
      <c r="G424" s="74"/>
      <c r="H424" s="75"/>
    </row>
    <row r="425" spans="1:8" ht="12.5" x14ac:dyDescent="0.25">
      <c r="A425" s="62"/>
      <c r="B425" s="62"/>
      <c r="C425" s="62"/>
      <c r="D425" s="62"/>
      <c r="E425" s="74"/>
      <c r="F425" s="62"/>
      <c r="G425" s="74"/>
      <c r="H425" s="75"/>
    </row>
    <row r="426" spans="1:8" ht="12.5" x14ac:dyDescent="0.25">
      <c r="A426" s="62"/>
      <c r="B426" s="62"/>
      <c r="C426" s="62"/>
      <c r="D426" s="62"/>
      <c r="E426" s="74"/>
      <c r="F426" s="62"/>
      <c r="G426" s="74"/>
      <c r="H426" s="75"/>
    </row>
    <row r="427" spans="1:8" ht="12.5" x14ac:dyDescent="0.25">
      <c r="A427" s="62"/>
      <c r="B427" s="62"/>
      <c r="C427" s="62"/>
      <c r="D427" s="62"/>
      <c r="E427" s="74"/>
      <c r="F427" s="62"/>
      <c r="G427" s="74"/>
      <c r="H427" s="75"/>
    </row>
    <row r="428" spans="1:8" ht="12.5" x14ac:dyDescent="0.25">
      <c r="A428" s="62"/>
      <c r="B428" s="62"/>
      <c r="C428" s="62"/>
      <c r="D428" s="62"/>
      <c r="E428" s="74"/>
      <c r="F428" s="62"/>
      <c r="G428" s="74"/>
      <c r="H428" s="75"/>
    </row>
    <row r="429" spans="1:8" ht="12.5" x14ac:dyDescent="0.25">
      <c r="A429" s="62"/>
      <c r="B429" s="62"/>
      <c r="C429" s="62"/>
      <c r="D429" s="62"/>
      <c r="E429" s="74"/>
      <c r="F429" s="62"/>
      <c r="G429" s="74"/>
      <c r="H429" s="75"/>
    </row>
    <row r="430" spans="1:8" ht="12.5" x14ac:dyDescent="0.25">
      <c r="A430" s="62"/>
      <c r="B430" s="62"/>
      <c r="C430" s="62"/>
      <c r="D430" s="62"/>
      <c r="E430" s="74"/>
      <c r="F430" s="62"/>
      <c r="G430" s="74"/>
      <c r="H430" s="75"/>
    </row>
    <row r="431" spans="1:8" ht="12.5" x14ac:dyDescent="0.25">
      <c r="A431" s="62"/>
      <c r="B431" s="62"/>
      <c r="C431" s="62"/>
      <c r="D431" s="62"/>
      <c r="E431" s="74"/>
      <c r="F431" s="62"/>
      <c r="G431" s="74"/>
      <c r="H431" s="75"/>
    </row>
    <row r="432" spans="1:8" ht="12.5" x14ac:dyDescent="0.25">
      <c r="A432" s="62"/>
      <c r="B432" s="62"/>
      <c r="C432" s="62"/>
      <c r="D432" s="62"/>
      <c r="E432" s="74"/>
      <c r="F432" s="62"/>
      <c r="G432" s="74"/>
      <c r="H432" s="75"/>
    </row>
    <row r="433" spans="1:8" ht="12.5" x14ac:dyDescent="0.25">
      <c r="A433" s="62"/>
      <c r="B433" s="62"/>
      <c r="C433" s="62"/>
      <c r="D433" s="62"/>
      <c r="E433" s="74"/>
      <c r="F433" s="62"/>
      <c r="G433" s="74"/>
      <c r="H433" s="75"/>
    </row>
    <row r="434" spans="1:8" ht="12.5" x14ac:dyDescent="0.25">
      <c r="A434" s="62"/>
      <c r="B434" s="62"/>
      <c r="C434" s="62"/>
      <c r="D434" s="62"/>
      <c r="E434" s="74"/>
      <c r="F434" s="62"/>
      <c r="G434" s="74"/>
      <c r="H434" s="75"/>
    </row>
    <row r="435" spans="1:8" ht="12.5" x14ac:dyDescent="0.25">
      <c r="A435" s="62"/>
      <c r="B435" s="62"/>
      <c r="C435" s="62"/>
      <c r="D435" s="62"/>
      <c r="E435" s="74"/>
      <c r="F435" s="62"/>
      <c r="G435" s="74"/>
      <c r="H435" s="75"/>
    </row>
    <row r="436" spans="1:8" ht="12.5" x14ac:dyDescent="0.25">
      <c r="A436" s="62"/>
      <c r="B436" s="62"/>
      <c r="C436" s="62"/>
      <c r="D436" s="62"/>
      <c r="E436" s="74"/>
      <c r="F436" s="62"/>
      <c r="G436" s="74"/>
      <c r="H436" s="75"/>
    </row>
    <row r="437" spans="1:8" ht="12.5" x14ac:dyDescent="0.25">
      <c r="A437" s="62"/>
      <c r="B437" s="62"/>
      <c r="C437" s="62"/>
      <c r="D437" s="62"/>
      <c r="E437" s="74"/>
      <c r="F437" s="62"/>
      <c r="G437" s="74"/>
      <c r="H437" s="75"/>
    </row>
    <row r="438" spans="1:8" ht="12.5" x14ac:dyDescent="0.25">
      <c r="A438" s="62"/>
      <c r="B438" s="62"/>
      <c r="C438" s="62"/>
      <c r="D438" s="62"/>
      <c r="E438" s="74"/>
      <c r="F438" s="62"/>
      <c r="G438" s="74"/>
      <c r="H438" s="75"/>
    </row>
    <row r="439" spans="1:8" ht="12.5" x14ac:dyDescent="0.25">
      <c r="A439" s="62"/>
      <c r="B439" s="62"/>
      <c r="C439" s="62"/>
      <c r="D439" s="62"/>
      <c r="E439" s="74"/>
      <c r="F439" s="62"/>
      <c r="G439" s="74"/>
      <c r="H439" s="75"/>
    </row>
    <row r="440" spans="1:8" ht="12.5" x14ac:dyDescent="0.25">
      <c r="A440" s="62"/>
      <c r="B440" s="62"/>
      <c r="C440" s="62"/>
      <c r="D440" s="62"/>
      <c r="E440" s="74"/>
      <c r="F440" s="62"/>
      <c r="G440" s="74"/>
      <c r="H440" s="75"/>
    </row>
    <row r="441" spans="1:8" ht="12.5" x14ac:dyDescent="0.25">
      <c r="A441" s="62"/>
      <c r="B441" s="62"/>
      <c r="C441" s="62"/>
      <c r="D441" s="62"/>
      <c r="E441" s="74"/>
      <c r="F441" s="62"/>
      <c r="G441" s="74"/>
      <c r="H441" s="75"/>
    </row>
    <row r="442" spans="1:8" ht="12.5" x14ac:dyDescent="0.25">
      <c r="A442" s="62"/>
      <c r="B442" s="62"/>
      <c r="C442" s="62"/>
      <c r="D442" s="62"/>
      <c r="E442" s="74"/>
      <c r="F442" s="62"/>
      <c r="G442" s="74"/>
      <c r="H442" s="75"/>
    </row>
    <row r="443" spans="1:8" ht="12.5" x14ac:dyDescent="0.25">
      <c r="A443" s="62"/>
      <c r="B443" s="62"/>
      <c r="C443" s="62"/>
      <c r="D443" s="62"/>
      <c r="E443" s="74"/>
      <c r="F443" s="62"/>
      <c r="G443" s="74"/>
      <c r="H443" s="75"/>
    </row>
    <row r="444" spans="1:8" ht="12.5" x14ac:dyDescent="0.25">
      <c r="A444" s="62"/>
      <c r="B444" s="62"/>
      <c r="C444" s="62"/>
      <c r="D444" s="62"/>
      <c r="E444" s="74"/>
      <c r="F444" s="62"/>
      <c r="G444" s="74"/>
      <c r="H444" s="75"/>
    </row>
    <row r="445" spans="1:8" ht="12.5" x14ac:dyDescent="0.25">
      <c r="A445" s="62"/>
      <c r="B445" s="62"/>
      <c r="C445" s="62"/>
      <c r="D445" s="62"/>
      <c r="E445" s="74"/>
      <c r="F445" s="62"/>
      <c r="G445" s="74"/>
      <c r="H445" s="75"/>
    </row>
    <row r="446" spans="1:8" ht="12.5" x14ac:dyDescent="0.25">
      <c r="A446" s="62"/>
      <c r="B446" s="62"/>
      <c r="C446" s="62"/>
      <c r="D446" s="62"/>
      <c r="E446" s="74"/>
      <c r="F446" s="62"/>
      <c r="G446" s="74"/>
      <c r="H446" s="75"/>
    </row>
    <row r="447" spans="1:8" ht="12.5" x14ac:dyDescent="0.25">
      <c r="A447" s="62"/>
      <c r="B447" s="62"/>
      <c r="C447" s="62"/>
      <c r="D447" s="62"/>
      <c r="E447" s="74"/>
      <c r="F447" s="62"/>
      <c r="G447" s="74"/>
      <c r="H447" s="75"/>
    </row>
    <row r="448" spans="1:8" ht="12.5" x14ac:dyDescent="0.25">
      <c r="A448" s="62"/>
      <c r="B448" s="62"/>
      <c r="C448" s="62"/>
      <c r="D448" s="62"/>
      <c r="E448" s="74"/>
      <c r="F448" s="62"/>
      <c r="G448" s="74"/>
      <c r="H448" s="75"/>
    </row>
    <row r="449" spans="1:8" ht="12.5" x14ac:dyDescent="0.25">
      <c r="A449" s="62"/>
      <c r="B449" s="62"/>
      <c r="C449" s="62"/>
      <c r="D449" s="62"/>
      <c r="E449" s="74"/>
      <c r="F449" s="62"/>
      <c r="G449" s="74"/>
      <c r="H449" s="75"/>
    </row>
    <row r="450" spans="1:8" ht="12.5" x14ac:dyDescent="0.25">
      <c r="A450" s="62"/>
      <c r="B450" s="62"/>
      <c r="C450" s="62"/>
      <c r="D450" s="62"/>
      <c r="E450" s="74"/>
      <c r="F450" s="62"/>
      <c r="G450" s="74"/>
      <c r="H450" s="75"/>
    </row>
    <row r="451" spans="1:8" ht="12.5" x14ac:dyDescent="0.25">
      <c r="A451" s="62"/>
      <c r="B451" s="62"/>
      <c r="C451" s="62"/>
      <c r="D451" s="62"/>
      <c r="E451" s="74"/>
      <c r="F451" s="62"/>
      <c r="G451" s="74"/>
      <c r="H451" s="75"/>
    </row>
    <row r="452" spans="1:8" ht="12.5" x14ac:dyDescent="0.25">
      <c r="A452" s="62"/>
      <c r="B452" s="62"/>
      <c r="C452" s="62"/>
      <c r="D452" s="62"/>
      <c r="E452" s="74"/>
      <c r="F452" s="62"/>
      <c r="G452" s="74"/>
      <c r="H452" s="75"/>
    </row>
    <row r="453" spans="1:8" ht="12.5" x14ac:dyDescent="0.25">
      <c r="A453" s="62"/>
      <c r="B453" s="62"/>
      <c r="C453" s="62"/>
      <c r="D453" s="62"/>
      <c r="E453" s="74"/>
      <c r="F453" s="62"/>
      <c r="G453" s="74"/>
      <c r="H453" s="75"/>
    </row>
    <row r="454" spans="1:8" ht="12.5" x14ac:dyDescent="0.25">
      <c r="A454" s="62"/>
      <c r="B454" s="62"/>
      <c r="C454" s="62"/>
      <c r="D454" s="62"/>
      <c r="E454" s="74"/>
      <c r="F454" s="62"/>
      <c r="G454" s="74"/>
      <c r="H454" s="75"/>
    </row>
    <row r="455" spans="1:8" ht="12.5" x14ac:dyDescent="0.25">
      <c r="A455" s="62"/>
      <c r="B455" s="62"/>
      <c r="C455" s="62"/>
      <c r="D455" s="62"/>
      <c r="E455" s="74"/>
      <c r="F455" s="62"/>
      <c r="G455" s="74"/>
      <c r="H455" s="75"/>
    </row>
    <row r="456" spans="1:8" ht="12.5" x14ac:dyDescent="0.25">
      <c r="A456" s="62"/>
      <c r="B456" s="62"/>
      <c r="C456" s="62"/>
      <c r="D456" s="62"/>
      <c r="E456" s="74"/>
      <c r="F456" s="62"/>
      <c r="G456" s="74"/>
      <c r="H456" s="75"/>
    </row>
    <row r="457" spans="1:8" ht="12.5" x14ac:dyDescent="0.25">
      <c r="A457" s="62"/>
      <c r="B457" s="62"/>
      <c r="C457" s="62"/>
      <c r="D457" s="62"/>
      <c r="E457" s="74"/>
      <c r="F457" s="62"/>
      <c r="G457" s="74"/>
      <c r="H457" s="75"/>
    </row>
    <row r="458" spans="1:8" ht="12.5" x14ac:dyDescent="0.25">
      <c r="A458" s="62"/>
      <c r="B458" s="62"/>
      <c r="C458" s="62"/>
      <c r="D458" s="62"/>
      <c r="E458" s="74"/>
      <c r="F458" s="62"/>
      <c r="G458" s="74"/>
      <c r="H458" s="75"/>
    </row>
    <row r="459" spans="1:8" ht="12.5" x14ac:dyDescent="0.25">
      <c r="A459" s="62"/>
      <c r="B459" s="62"/>
      <c r="C459" s="62"/>
      <c r="D459" s="62"/>
      <c r="E459" s="74"/>
      <c r="F459" s="62"/>
      <c r="G459" s="74"/>
      <c r="H459" s="75"/>
    </row>
    <row r="460" spans="1:8" ht="12.5" x14ac:dyDescent="0.25">
      <c r="A460" s="62"/>
      <c r="B460" s="62"/>
      <c r="C460" s="62"/>
      <c r="D460" s="62"/>
      <c r="E460" s="74"/>
      <c r="F460" s="62"/>
      <c r="G460" s="74"/>
      <c r="H460" s="75"/>
    </row>
    <row r="461" spans="1:8" ht="12.5" x14ac:dyDescent="0.25">
      <c r="A461" s="62"/>
      <c r="B461" s="62"/>
      <c r="C461" s="62"/>
      <c r="D461" s="62"/>
      <c r="E461" s="74"/>
      <c r="F461" s="62"/>
      <c r="G461" s="74"/>
      <c r="H461" s="75"/>
    </row>
    <row r="462" spans="1:8" ht="12.5" x14ac:dyDescent="0.25">
      <c r="A462" s="62"/>
      <c r="B462" s="62"/>
      <c r="C462" s="62"/>
      <c r="D462" s="62"/>
      <c r="E462" s="74"/>
      <c r="F462" s="62"/>
      <c r="G462" s="74"/>
      <c r="H462" s="75"/>
    </row>
    <row r="463" spans="1:8" ht="12.5" x14ac:dyDescent="0.25">
      <c r="A463" s="62"/>
      <c r="B463" s="62"/>
      <c r="C463" s="62"/>
      <c r="D463" s="62"/>
      <c r="E463" s="74"/>
      <c r="F463" s="62"/>
      <c r="G463" s="74"/>
      <c r="H463" s="75"/>
    </row>
    <row r="464" spans="1:8" ht="12.5" x14ac:dyDescent="0.25">
      <c r="A464" s="62"/>
      <c r="B464" s="62"/>
      <c r="C464" s="62"/>
      <c r="D464" s="62"/>
      <c r="E464" s="74"/>
      <c r="F464" s="62"/>
      <c r="G464" s="74"/>
      <c r="H464" s="75"/>
    </row>
    <row r="465" spans="1:8" ht="12.5" x14ac:dyDescent="0.25">
      <c r="A465" s="62"/>
      <c r="B465" s="62"/>
      <c r="C465" s="62"/>
      <c r="D465" s="62"/>
      <c r="E465" s="74"/>
      <c r="F465" s="62"/>
      <c r="G465" s="74"/>
      <c r="H465" s="75"/>
    </row>
    <row r="466" spans="1:8" ht="12.5" x14ac:dyDescent="0.25">
      <c r="A466" s="62"/>
      <c r="B466" s="62"/>
      <c r="C466" s="62"/>
      <c r="D466" s="62"/>
      <c r="E466" s="74"/>
      <c r="F466" s="62"/>
      <c r="G466" s="74"/>
      <c r="H466" s="75"/>
    </row>
    <row r="467" spans="1:8" ht="12.5" x14ac:dyDescent="0.25">
      <c r="A467" s="62"/>
      <c r="B467" s="62"/>
      <c r="C467" s="62"/>
      <c r="D467" s="62"/>
      <c r="E467" s="74"/>
      <c r="F467" s="62"/>
      <c r="G467" s="74"/>
      <c r="H467" s="75"/>
    </row>
    <row r="468" spans="1:8" ht="12.5" x14ac:dyDescent="0.25">
      <c r="A468" s="62"/>
      <c r="B468" s="62"/>
      <c r="C468" s="62"/>
      <c r="D468" s="62"/>
      <c r="E468" s="74"/>
      <c r="F468" s="62"/>
      <c r="G468" s="74"/>
      <c r="H468" s="75"/>
    </row>
    <row r="469" spans="1:8" ht="12.5" x14ac:dyDescent="0.25">
      <c r="A469" s="62"/>
      <c r="B469" s="62"/>
      <c r="C469" s="62"/>
      <c r="D469" s="62"/>
      <c r="E469" s="74"/>
      <c r="F469" s="62"/>
      <c r="G469" s="74"/>
      <c r="H469" s="75"/>
    </row>
    <row r="470" spans="1:8" ht="12.5" x14ac:dyDescent="0.25">
      <c r="A470" s="62"/>
      <c r="B470" s="62"/>
      <c r="C470" s="62"/>
      <c r="D470" s="62"/>
      <c r="E470" s="74"/>
      <c r="F470" s="62"/>
      <c r="G470" s="74"/>
      <c r="H470" s="75"/>
    </row>
    <row r="471" spans="1:8" ht="12.5" x14ac:dyDescent="0.25">
      <c r="A471" s="62"/>
      <c r="B471" s="62"/>
      <c r="C471" s="62"/>
      <c r="D471" s="62"/>
      <c r="E471" s="74"/>
      <c r="F471" s="62"/>
      <c r="G471" s="74"/>
      <c r="H471" s="75"/>
    </row>
    <row r="472" spans="1:8" ht="12.5" x14ac:dyDescent="0.25">
      <c r="A472" s="62"/>
      <c r="B472" s="62"/>
      <c r="C472" s="62"/>
      <c r="D472" s="62"/>
      <c r="E472" s="74"/>
      <c r="F472" s="62"/>
      <c r="G472" s="74"/>
      <c r="H472" s="75"/>
    </row>
    <row r="473" spans="1:8" ht="12.5" x14ac:dyDescent="0.25">
      <c r="A473" s="62"/>
      <c r="B473" s="62"/>
      <c r="C473" s="62"/>
      <c r="D473" s="62"/>
      <c r="E473" s="74"/>
      <c r="F473" s="62"/>
      <c r="G473" s="74"/>
      <c r="H473" s="75"/>
    </row>
    <row r="474" spans="1:8" ht="12.5" x14ac:dyDescent="0.25">
      <c r="A474" s="62"/>
      <c r="B474" s="62"/>
      <c r="C474" s="62"/>
      <c r="D474" s="62"/>
      <c r="E474" s="74"/>
      <c r="F474" s="62"/>
      <c r="G474" s="74"/>
      <c r="H474" s="75"/>
    </row>
    <row r="475" spans="1:8" ht="12.5" x14ac:dyDescent="0.25">
      <c r="A475" s="62"/>
      <c r="B475" s="62"/>
      <c r="C475" s="62"/>
      <c r="D475" s="62"/>
      <c r="E475" s="74"/>
      <c r="F475" s="62"/>
      <c r="G475" s="74"/>
      <c r="H475" s="75"/>
    </row>
    <row r="476" spans="1:8" ht="12.5" x14ac:dyDescent="0.25">
      <c r="A476" s="62"/>
      <c r="B476" s="62"/>
      <c r="C476" s="62"/>
      <c r="D476" s="62"/>
      <c r="E476" s="74"/>
      <c r="F476" s="62"/>
      <c r="G476" s="74"/>
      <c r="H476" s="75"/>
    </row>
    <row r="477" spans="1:8" ht="12.5" x14ac:dyDescent="0.25">
      <c r="A477" s="62"/>
      <c r="B477" s="62"/>
      <c r="C477" s="62"/>
      <c r="D477" s="62"/>
      <c r="E477" s="74"/>
      <c r="F477" s="62"/>
      <c r="G477" s="74"/>
      <c r="H477" s="75"/>
    </row>
    <row r="478" spans="1:8" ht="12.5" x14ac:dyDescent="0.25">
      <c r="A478" s="62"/>
      <c r="B478" s="62"/>
      <c r="C478" s="62"/>
      <c r="D478" s="62"/>
      <c r="E478" s="74"/>
      <c r="F478" s="62"/>
      <c r="G478" s="74"/>
      <c r="H478" s="75"/>
    </row>
    <row r="479" spans="1:8" ht="12.5" x14ac:dyDescent="0.25">
      <c r="A479" s="62"/>
      <c r="B479" s="62"/>
      <c r="C479" s="62"/>
      <c r="D479" s="62"/>
      <c r="E479" s="74"/>
      <c r="F479" s="62"/>
      <c r="G479" s="74"/>
      <c r="H479" s="75"/>
    </row>
    <row r="480" spans="1:8" ht="12.5" x14ac:dyDescent="0.25">
      <c r="A480" s="62"/>
      <c r="B480" s="62"/>
      <c r="C480" s="62"/>
      <c r="D480" s="62"/>
      <c r="E480" s="74"/>
      <c r="F480" s="62"/>
      <c r="G480" s="74"/>
      <c r="H480" s="75"/>
    </row>
    <row r="481" spans="1:8" ht="12.5" x14ac:dyDescent="0.25">
      <c r="A481" s="62"/>
      <c r="B481" s="62"/>
      <c r="C481" s="62"/>
      <c r="D481" s="62"/>
      <c r="E481" s="74"/>
      <c r="F481" s="62"/>
      <c r="G481" s="74"/>
      <c r="H481" s="75"/>
    </row>
    <row r="482" spans="1:8" ht="12.5" x14ac:dyDescent="0.25">
      <c r="A482" s="62"/>
      <c r="B482" s="62"/>
      <c r="C482" s="62"/>
      <c r="D482" s="62"/>
      <c r="E482" s="74"/>
      <c r="F482" s="62"/>
      <c r="G482" s="74"/>
      <c r="H482" s="75"/>
    </row>
    <row r="483" spans="1:8" ht="12.5" x14ac:dyDescent="0.25">
      <c r="A483" s="62"/>
      <c r="B483" s="62"/>
      <c r="C483" s="62"/>
      <c r="D483" s="62"/>
      <c r="E483" s="74"/>
      <c r="F483" s="62"/>
      <c r="G483" s="74"/>
      <c r="H483" s="75"/>
    </row>
    <row r="484" spans="1:8" ht="12.5" x14ac:dyDescent="0.25">
      <c r="A484" s="62"/>
      <c r="B484" s="62"/>
      <c r="C484" s="62"/>
      <c r="D484" s="62"/>
      <c r="E484" s="74"/>
      <c r="F484" s="62"/>
      <c r="G484" s="74"/>
      <c r="H484" s="75"/>
    </row>
    <row r="485" spans="1:8" ht="12.5" x14ac:dyDescent="0.25">
      <c r="A485" s="62"/>
      <c r="B485" s="62"/>
      <c r="C485" s="62"/>
      <c r="D485" s="62"/>
      <c r="E485" s="74"/>
      <c r="F485" s="62"/>
      <c r="G485" s="74"/>
      <c r="H485" s="75"/>
    </row>
    <row r="486" spans="1:8" ht="12.5" x14ac:dyDescent="0.25">
      <c r="A486" s="62"/>
      <c r="B486" s="62"/>
      <c r="C486" s="62"/>
      <c r="D486" s="62"/>
      <c r="E486" s="74"/>
      <c r="F486" s="62"/>
      <c r="G486" s="74"/>
      <c r="H486" s="75"/>
    </row>
    <row r="487" spans="1:8" ht="12.5" x14ac:dyDescent="0.25">
      <c r="A487" s="62"/>
      <c r="B487" s="62"/>
      <c r="C487" s="62"/>
      <c r="D487" s="62"/>
      <c r="E487" s="74"/>
      <c r="F487" s="62"/>
      <c r="G487" s="74"/>
      <c r="H487" s="75"/>
    </row>
    <row r="488" spans="1:8" ht="12.5" x14ac:dyDescent="0.25">
      <c r="A488" s="62"/>
      <c r="B488" s="62"/>
      <c r="C488" s="62"/>
      <c r="D488" s="62"/>
      <c r="E488" s="74"/>
      <c r="F488" s="62"/>
      <c r="G488" s="74"/>
      <c r="H488" s="75"/>
    </row>
    <row r="489" spans="1:8" ht="12.5" x14ac:dyDescent="0.25">
      <c r="A489" s="62"/>
      <c r="B489" s="62"/>
      <c r="C489" s="62"/>
      <c r="D489" s="62"/>
      <c r="E489" s="74"/>
      <c r="F489" s="62"/>
      <c r="G489" s="74"/>
      <c r="H489" s="75"/>
    </row>
    <row r="490" spans="1:8" ht="12.5" x14ac:dyDescent="0.25">
      <c r="A490" s="62"/>
      <c r="B490" s="62"/>
      <c r="C490" s="62"/>
      <c r="D490" s="62"/>
      <c r="E490" s="74"/>
      <c r="F490" s="62"/>
      <c r="G490" s="74"/>
      <c r="H490" s="75"/>
    </row>
    <row r="491" spans="1:8" ht="12.5" x14ac:dyDescent="0.25">
      <c r="A491" s="62"/>
      <c r="B491" s="62"/>
      <c r="C491" s="62"/>
      <c r="D491" s="62"/>
      <c r="E491" s="74"/>
      <c r="F491" s="62"/>
      <c r="G491" s="74"/>
      <c r="H491" s="75"/>
    </row>
    <row r="492" spans="1:8" ht="12.5" x14ac:dyDescent="0.25">
      <c r="A492" s="62"/>
      <c r="B492" s="62"/>
      <c r="C492" s="62"/>
      <c r="D492" s="62"/>
      <c r="E492" s="74"/>
      <c r="F492" s="62"/>
      <c r="G492" s="74"/>
      <c r="H492" s="75"/>
    </row>
    <row r="493" spans="1:8" ht="12.5" x14ac:dyDescent="0.25">
      <c r="A493" s="62"/>
      <c r="B493" s="62"/>
      <c r="C493" s="62"/>
      <c r="D493" s="62"/>
      <c r="E493" s="74"/>
      <c r="F493" s="62"/>
      <c r="G493" s="74"/>
      <c r="H493" s="75"/>
    </row>
    <row r="494" spans="1:8" ht="12.5" x14ac:dyDescent="0.25">
      <c r="A494" s="62"/>
      <c r="B494" s="62"/>
      <c r="C494" s="62"/>
      <c r="D494" s="62"/>
      <c r="E494" s="74"/>
      <c r="F494" s="62"/>
      <c r="G494" s="74"/>
      <c r="H494" s="75"/>
    </row>
    <row r="495" spans="1:8" ht="12.5" x14ac:dyDescent="0.25">
      <c r="A495" s="62"/>
      <c r="B495" s="62"/>
      <c r="C495" s="62"/>
      <c r="D495" s="62"/>
      <c r="E495" s="74"/>
      <c r="F495" s="62"/>
      <c r="G495" s="74"/>
      <c r="H495" s="75"/>
    </row>
    <row r="496" spans="1:8" ht="12.5" x14ac:dyDescent="0.25">
      <c r="A496" s="62"/>
      <c r="B496" s="62"/>
      <c r="C496" s="62"/>
      <c r="D496" s="62"/>
      <c r="E496" s="74"/>
      <c r="F496" s="62"/>
      <c r="G496" s="74"/>
      <c r="H496" s="75"/>
    </row>
    <row r="497" spans="1:8" ht="12.5" x14ac:dyDescent="0.25">
      <c r="A497" s="62"/>
      <c r="B497" s="62"/>
      <c r="C497" s="62"/>
      <c r="D497" s="62"/>
      <c r="E497" s="74"/>
      <c r="F497" s="62"/>
      <c r="G497" s="74"/>
      <c r="H497" s="75"/>
    </row>
    <row r="498" spans="1:8" ht="12.5" x14ac:dyDescent="0.25">
      <c r="A498" s="62"/>
      <c r="B498" s="62"/>
      <c r="C498" s="62"/>
      <c r="D498" s="62"/>
      <c r="E498" s="74"/>
      <c r="F498" s="62"/>
      <c r="G498" s="74"/>
      <c r="H498" s="75"/>
    </row>
    <row r="499" spans="1:8" ht="12.5" x14ac:dyDescent="0.25">
      <c r="A499" s="62"/>
      <c r="B499" s="62"/>
      <c r="C499" s="62"/>
      <c r="D499" s="62"/>
      <c r="E499" s="74"/>
      <c r="F499" s="62"/>
      <c r="G499" s="74"/>
      <c r="H499" s="75"/>
    </row>
    <row r="500" spans="1:8" ht="12.5" x14ac:dyDescent="0.25">
      <c r="A500" s="62"/>
      <c r="B500" s="62"/>
      <c r="C500" s="62"/>
      <c r="D500" s="62"/>
      <c r="E500" s="74"/>
      <c r="F500" s="62"/>
      <c r="G500" s="74"/>
      <c r="H500" s="75"/>
    </row>
    <row r="501" spans="1:8" ht="12.5" x14ac:dyDescent="0.25">
      <c r="A501" s="62"/>
      <c r="B501" s="62"/>
      <c r="C501" s="62"/>
      <c r="D501" s="62"/>
      <c r="E501" s="74"/>
      <c r="F501" s="62"/>
      <c r="G501" s="74"/>
      <c r="H501" s="75"/>
    </row>
    <row r="502" spans="1:8" ht="12.5" x14ac:dyDescent="0.25">
      <c r="A502" s="62"/>
      <c r="B502" s="62"/>
      <c r="C502" s="62"/>
      <c r="D502" s="62"/>
      <c r="E502" s="74"/>
      <c r="F502" s="62"/>
      <c r="G502" s="74"/>
      <c r="H502" s="75"/>
    </row>
    <row r="503" spans="1:8" ht="12.5" x14ac:dyDescent="0.25">
      <c r="A503" s="62"/>
      <c r="B503" s="62"/>
      <c r="C503" s="62"/>
      <c r="D503" s="62"/>
      <c r="E503" s="74"/>
      <c r="F503" s="62"/>
      <c r="G503" s="74"/>
      <c r="H503" s="75"/>
    </row>
    <row r="504" spans="1:8" ht="12.5" x14ac:dyDescent="0.25">
      <c r="A504" s="62"/>
      <c r="B504" s="62"/>
      <c r="C504" s="62"/>
      <c r="D504" s="62"/>
      <c r="E504" s="74"/>
      <c r="F504" s="62"/>
      <c r="G504" s="74"/>
      <c r="H504" s="75"/>
    </row>
    <row r="505" spans="1:8" ht="12.5" x14ac:dyDescent="0.25">
      <c r="A505" s="62"/>
      <c r="B505" s="62"/>
      <c r="C505" s="62"/>
      <c r="D505" s="62"/>
      <c r="E505" s="74"/>
      <c r="F505" s="62"/>
      <c r="G505" s="74"/>
      <c r="H505" s="75"/>
    </row>
    <row r="506" spans="1:8" ht="12.5" x14ac:dyDescent="0.25">
      <c r="A506" s="62"/>
      <c r="B506" s="62"/>
      <c r="C506" s="62"/>
      <c r="D506" s="62"/>
      <c r="E506" s="74"/>
      <c r="F506" s="62"/>
      <c r="G506" s="74"/>
      <c r="H506" s="75"/>
    </row>
    <row r="507" spans="1:8" ht="12.5" x14ac:dyDescent="0.25">
      <c r="A507" s="62"/>
      <c r="B507" s="62"/>
      <c r="C507" s="62"/>
      <c r="D507" s="62"/>
      <c r="E507" s="74"/>
      <c r="F507" s="62"/>
      <c r="G507" s="74"/>
      <c r="H507" s="75"/>
    </row>
    <row r="508" spans="1:8" ht="12.5" x14ac:dyDescent="0.25">
      <c r="A508" s="62"/>
      <c r="B508" s="62"/>
      <c r="C508" s="62"/>
      <c r="D508" s="62"/>
      <c r="E508" s="74"/>
      <c r="F508" s="62"/>
      <c r="G508" s="74"/>
      <c r="H508" s="75"/>
    </row>
    <row r="509" spans="1:8" ht="12.5" x14ac:dyDescent="0.25">
      <c r="A509" s="62"/>
      <c r="B509" s="62"/>
      <c r="C509" s="62"/>
      <c r="D509" s="62"/>
      <c r="E509" s="74"/>
      <c r="F509" s="62"/>
      <c r="G509" s="74"/>
      <c r="H509" s="75"/>
    </row>
    <row r="510" spans="1:8" ht="12.5" x14ac:dyDescent="0.25">
      <c r="A510" s="62"/>
      <c r="B510" s="62"/>
      <c r="C510" s="62"/>
      <c r="D510" s="62"/>
      <c r="E510" s="74"/>
      <c r="F510" s="62"/>
      <c r="G510" s="74"/>
      <c r="H510" s="75"/>
    </row>
    <row r="511" spans="1:8" ht="12.5" x14ac:dyDescent="0.25">
      <c r="A511" s="62"/>
      <c r="B511" s="62"/>
      <c r="C511" s="62"/>
      <c r="D511" s="62"/>
      <c r="E511" s="74"/>
      <c r="F511" s="62"/>
      <c r="G511" s="74"/>
      <c r="H511" s="75"/>
    </row>
    <row r="512" spans="1:8" ht="12.5" x14ac:dyDescent="0.25">
      <c r="A512" s="62"/>
      <c r="B512" s="62"/>
      <c r="C512" s="62"/>
      <c r="D512" s="62"/>
      <c r="E512" s="74"/>
      <c r="F512" s="62"/>
      <c r="G512" s="74"/>
      <c r="H512" s="75"/>
    </row>
    <row r="513" spans="1:8" ht="12.5" x14ac:dyDescent="0.25">
      <c r="A513" s="62"/>
      <c r="B513" s="62"/>
      <c r="C513" s="62"/>
      <c r="D513" s="62"/>
      <c r="E513" s="74"/>
      <c r="F513" s="62"/>
      <c r="G513" s="74"/>
      <c r="H513" s="75"/>
    </row>
    <row r="514" spans="1:8" ht="12.5" x14ac:dyDescent="0.25">
      <c r="A514" s="62"/>
      <c r="B514" s="62"/>
      <c r="C514" s="62"/>
      <c r="D514" s="62"/>
      <c r="E514" s="74"/>
      <c r="F514" s="62"/>
      <c r="G514" s="74"/>
      <c r="H514" s="75"/>
    </row>
    <row r="515" spans="1:8" ht="12.5" x14ac:dyDescent="0.25">
      <c r="A515" s="62"/>
      <c r="B515" s="62"/>
      <c r="C515" s="62"/>
      <c r="D515" s="62"/>
      <c r="E515" s="74"/>
      <c r="F515" s="62"/>
      <c r="G515" s="74"/>
      <c r="H515" s="75"/>
    </row>
    <row r="516" spans="1:8" ht="12.5" x14ac:dyDescent="0.25">
      <c r="A516" s="62"/>
      <c r="B516" s="62"/>
      <c r="C516" s="62"/>
      <c r="D516" s="62"/>
      <c r="E516" s="74"/>
      <c r="F516" s="62"/>
      <c r="G516" s="74"/>
      <c r="H516" s="75"/>
    </row>
    <row r="517" spans="1:8" ht="12.5" x14ac:dyDescent="0.25">
      <c r="A517" s="62"/>
      <c r="B517" s="62"/>
      <c r="C517" s="62"/>
      <c r="D517" s="62"/>
      <c r="E517" s="74"/>
      <c r="F517" s="62"/>
      <c r="G517" s="74"/>
      <c r="H517" s="75"/>
    </row>
    <row r="518" spans="1:8" ht="12.5" x14ac:dyDescent="0.25">
      <c r="A518" s="62"/>
      <c r="B518" s="62"/>
      <c r="C518" s="62"/>
      <c r="D518" s="62"/>
      <c r="E518" s="74"/>
      <c r="F518" s="62"/>
      <c r="G518" s="74"/>
      <c r="H518" s="75"/>
    </row>
    <row r="519" spans="1:8" ht="12.5" x14ac:dyDescent="0.25">
      <c r="A519" s="62"/>
      <c r="B519" s="62"/>
      <c r="C519" s="62"/>
      <c r="D519" s="62"/>
      <c r="E519" s="74"/>
      <c r="F519" s="62"/>
      <c r="G519" s="74"/>
      <c r="H519" s="75"/>
    </row>
    <row r="520" spans="1:8" ht="12.5" x14ac:dyDescent="0.25">
      <c r="A520" s="62"/>
      <c r="B520" s="62"/>
      <c r="C520" s="62"/>
      <c r="D520" s="62"/>
      <c r="E520" s="74"/>
      <c r="F520" s="62"/>
      <c r="G520" s="74"/>
      <c r="H520" s="75"/>
    </row>
    <row r="521" spans="1:8" ht="12.5" x14ac:dyDescent="0.25">
      <c r="A521" s="62"/>
      <c r="B521" s="62"/>
      <c r="C521" s="62"/>
      <c r="D521" s="62"/>
      <c r="E521" s="74"/>
      <c r="F521" s="62"/>
      <c r="G521" s="74"/>
      <c r="H521" s="75"/>
    </row>
    <row r="522" spans="1:8" ht="12.5" x14ac:dyDescent="0.25">
      <c r="A522" s="62"/>
      <c r="B522" s="62"/>
      <c r="C522" s="62"/>
      <c r="D522" s="62"/>
      <c r="E522" s="74"/>
      <c r="F522" s="62"/>
      <c r="G522" s="74"/>
      <c r="H522" s="75"/>
    </row>
    <row r="523" spans="1:8" ht="12.5" x14ac:dyDescent="0.25">
      <c r="A523" s="62"/>
      <c r="B523" s="62"/>
      <c r="C523" s="62"/>
      <c r="D523" s="62"/>
      <c r="E523" s="74"/>
      <c r="F523" s="62"/>
      <c r="G523" s="74"/>
      <c r="H523" s="75"/>
    </row>
    <row r="524" spans="1:8" ht="12.5" x14ac:dyDescent="0.25">
      <c r="A524" s="62"/>
      <c r="B524" s="62"/>
      <c r="C524" s="62"/>
      <c r="D524" s="62"/>
      <c r="E524" s="74"/>
      <c r="F524" s="62"/>
      <c r="G524" s="74"/>
      <c r="H524" s="75"/>
    </row>
    <row r="525" spans="1:8" ht="12.5" x14ac:dyDescent="0.25">
      <c r="A525" s="62"/>
      <c r="B525" s="62"/>
      <c r="C525" s="62"/>
      <c r="D525" s="62"/>
      <c r="E525" s="74"/>
      <c r="F525" s="62"/>
      <c r="G525" s="74"/>
      <c r="H525" s="75"/>
    </row>
    <row r="526" spans="1:8" ht="12.5" x14ac:dyDescent="0.25">
      <c r="A526" s="62"/>
      <c r="B526" s="62"/>
      <c r="C526" s="62"/>
      <c r="D526" s="62"/>
      <c r="E526" s="74"/>
      <c r="F526" s="62"/>
      <c r="G526" s="74"/>
      <c r="H526" s="75"/>
    </row>
    <row r="527" spans="1:8" ht="12.5" x14ac:dyDescent="0.25">
      <c r="A527" s="62"/>
      <c r="B527" s="62"/>
      <c r="C527" s="62"/>
      <c r="D527" s="62"/>
      <c r="E527" s="74"/>
      <c r="F527" s="62"/>
      <c r="G527" s="74"/>
      <c r="H527" s="75"/>
    </row>
    <row r="528" spans="1:8" ht="12.5" x14ac:dyDescent="0.25">
      <c r="A528" s="62"/>
      <c r="B528" s="62"/>
      <c r="C528" s="62"/>
      <c r="D528" s="62"/>
      <c r="E528" s="74"/>
      <c r="F528" s="62"/>
      <c r="G528" s="74"/>
      <c r="H528" s="75"/>
    </row>
    <row r="529" spans="1:8" ht="12.5" x14ac:dyDescent="0.25">
      <c r="A529" s="62"/>
      <c r="B529" s="62"/>
      <c r="C529" s="62"/>
      <c r="D529" s="62"/>
      <c r="E529" s="74"/>
      <c r="F529" s="62"/>
      <c r="G529" s="74"/>
      <c r="H529" s="75"/>
    </row>
    <row r="530" spans="1:8" ht="12.5" x14ac:dyDescent="0.25">
      <c r="A530" s="62"/>
      <c r="B530" s="62"/>
      <c r="C530" s="62"/>
      <c r="D530" s="62"/>
      <c r="E530" s="74"/>
      <c r="F530" s="62"/>
      <c r="G530" s="74"/>
      <c r="H530" s="75"/>
    </row>
    <row r="531" spans="1:8" ht="12.5" x14ac:dyDescent="0.25">
      <c r="A531" s="62"/>
      <c r="B531" s="62"/>
      <c r="C531" s="62"/>
      <c r="D531" s="62"/>
      <c r="E531" s="74"/>
      <c r="F531" s="62"/>
      <c r="G531" s="74"/>
      <c r="H531" s="75"/>
    </row>
    <row r="532" spans="1:8" ht="12.5" x14ac:dyDescent="0.25">
      <c r="A532" s="62"/>
      <c r="B532" s="62"/>
      <c r="C532" s="62"/>
      <c r="D532" s="62"/>
      <c r="E532" s="74"/>
      <c r="F532" s="62"/>
      <c r="G532" s="74"/>
      <c r="H532" s="75"/>
    </row>
    <row r="533" spans="1:8" ht="12.5" x14ac:dyDescent="0.25">
      <c r="A533" s="62"/>
      <c r="B533" s="62"/>
      <c r="C533" s="62"/>
      <c r="D533" s="62"/>
      <c r="E533" s="74"/>
      <c r="F533" s="62"/>
      <c r="G533" s="74"/>
      <c r="H533" s="75"/>
    </row>
    <row r="534" spans="1:8" ht="12.5" x14ac:dyDescent="0.25">
      <c r="A534" s="62"/>
      <c r="B534" s="62"/>
      <c r="C534" s="62"/>
      <c r="D534" s="62"/>
      <c r="E534" s="74"/>
      <c r="F534" s="62"/>
      <c r="G534" s="74"/>
      <c r="H534" s="75"/>
    </row>
    <row r="535" spans="1:8" ht="12.5" x14ac:dyDescent="0.25">
      <c r="A535" s="62"/>
      <c r="B535" s="62"/>
      <c r="C535" s="62"/>
      <c r="D535" s="62"/>
      <c r="E535" s="74"/>
      <c r="F535" s="62"/>
      <c r="G535" s="74"/>
      <c r="H535" s="75"/>
    </row>
    <row r="536" spans="1:8" ht="12.5" x14ac:dyDescent="0.25">
      <c r="A536" s="62"/>
      <c r="B536" s="62"/>
      <c r="C536" s="62"/>
      <c r="D536" s="62"/>
      <c r="E536" s="74"/>
      <c r="F536" s="62"/>
      <c r="G536" s="74"/>
      <c r="H536" s="75"/>
    </row>
    <row r="537" spans="1:8" ht="12.5" x14ac:dyDescent="0.25">
      <c r="A537" s="62"/>
      <c r="B537" s="62"/>
      <c r="C537" s="62"/>
      <c r="D537" s="62"/>
      <c r="E537" s="74"/>
      <c r="F537" s="62"/>
      <c r="G537" s="74"/>
      <c r="H537" s="75"/>
    </row>
    <row r="538" spans="1:8" ht="12.5" x14ac:dyDescent="0.25">
      <c r="A538" s="62"/>
      <c r="B538" s="62"/>
      <c r="C538" s="62"/>
      <c r="D538" s="62"/>
      <c r="E538" s="74"/>
      <c r="F538" s="62"/>
      <c r="G538" s="74"/>
      <c r="H538" s="75"/>
    </row>
    <row r="539" spans="1:8" ht="12.5" x14ac:dyDescent="0.25">
      <c r="A539" s="62"/>
      <c r="B539" s="62"/>
      <c r="C539" s="62"/>
      <c r="D539" s="62"/>
      <c r="E539" s="74"/>
      <c r="F539" s="62"/>
      <c r="G539" s="74"/>
      <c r="H539" s="75"/>
    </row>
    <row r="540" spans="1:8" ht="12.5" x14ac:dyDescent="0.25">
      <c r="A540" s="62"/>
      <c r="B540" s="62"/>
      <c r="C540" s="62"/>
      <c r="D540" s="62"/>
      <c r="E540" s="74"/>
      <c r="F540" s="62"/>
      <c r="G540" s="74"/>
      <c r="H540" s="75"/>
    </row>
    <row r="541" spans="1:8" ht="12.5" x14ac:dyDescent="0.25">
      <c r="A541" s="62"/>
      <c r="B541" s="62"/>
      <c r="C541" s="62"/>
      <c r="D541" s="62"/>
      <c r="E541" s="74"/>
      <c r="F541" s="62"/>
      <c r="G541" s="74"/>
      <c r="H541" s="75"/>
    </row>
    <row r="542" spans="1:8" ht="12.5" x14ac:dyDescent="0.25">
      <c r="A542" s="62"/>
      <c r="B542" s="62"/>
      <c r="C542" s="62"/>
      <c r="D542" s="62"/>
      <c r="E542" s="74"/>
      <c r="F542" s="62"/>
      <c r="G542" s="74"/>
      <c r="H542" s="75"/>
    </row>
    <row r="543" spans="1:8" ht="12.5" x14ac:dyDescent="0.25">
      <c r="A543" s="62"/>
      <c r="B543" s="62"/>
      <c r="C543" s="62"/>
      <c r="D543" s="62"/>
      <c r="E543" s="74"/>
      <c r="F543" s="62"/>
      <c r="G543" s="74"/>
      <c r="H543" s="75"/>
    </row>
    <row r="544" spans="1:8" ht="12.5" x14ac:dyDescent="0.25">
      <c r="A544" s="62"/>
      <c r="B544" s="62"/>
      <c r="C544" s="62"/>
      <c r="D544" s="62"/>
      <c r="E544" s="74"/>
      <c r="F544" s="62"/>
      <c r="G544" s="74"/>
      <c r="H544" s="75"/>
    </row>
    <row r="545" spans="1:8" ht="12.5" x14ac:dyDescent="0.25">
      <c r="A545" s="62"/>
      <c r="B545" s="62"/>
      <c r="C545" s="62"/>
      <c r="D545" s="62"/>
      <c r="E545" s="74"/>
      <c r="F545" s="62"/>
      <c r="G545" s="74"/>
      <c r="H545" s="75"/>
    </row>
    <row r="546" spans="1:8" ht="12.5" x14ac:dyDescent="0.25">
      <c r="A546" s="62"/>
      <c r="B546" s="62"/>
      <c r="C546" s="62"/>
      <c r="D546" s="62"/>
      <c r="E546" s="74"/>
      <c r="F546" s="62"/>
      <c r="G546" s="74"/>
      <c r="H546" s="75"/>
    </row>
    <row r="547" spans="1:8" ht="12.5" x14ac:dyDescent="0.25">
      <c r="A547" s="62"/>
      <c r="B547" s="62"/>
      <c r="C547" s="62"/>
      <c r="D547" s="62"/>
      <c r="E547" s="74"/>
      <c r="F547" s="62"/>
      <c r="G547" s="74"/>
      <c r="H547" s="75"/>
    </row>
    <row r="548" spans="1:8" ht="12.5" x14ac:dyDescent="0.25">
      <c r="A548" s="62"/>
      <c r="B548" s="62"/>
      <c r="C548" s="62"/>
      <c r="D548" s="62"/>
      <c r="E548" s="74"/>
      <c r="F548" s="62"/>
      <c r="G548" s="74"/>
      <c r="H548" s="75"/>
    </row>
    <row r="549" spans="1:8" ht="12.5" x14ac:dyDescent="0.25">
      <c r="A549" s="62"/>
      <c r="B549" s="62"/>
      <c r="C549" s="62"/>
      <c r="D549" s="62"/>
      <c r="E549" s="74"/>
      <c r="F549" s="62"/>
      <c r="G549" s="74"/>
      <c r="H549" s="75"/>
    </row>
    <row r="550" spans="1:8" ht="12.5" x14ac:dyDescent="0.25">
      <c r="A550" s="62"/>
      <c r="B550" s="62"/>
      <c r="C550" s="62"/>
      <c r="D550" s="62"/>
      <c r="E550" s="74"/>
      <c r="F550" s="62"/>
      <c r="G550" s="74"/>
      <c r="H550" s="75"/>
    </row>
    <row r="551" spans="1:8" ht="12.5" x14ac:dyDescent="0.25">
      <c r="A551" s="62"/>
      <c r="B551" s="62"/>
      <c r="C551" s="62"/>
      <c r="D551" s="62"/>
      <c r="E551" s="74"/>
      <c r="F551" s="62"/>
      <c r="G551" s="74"/>
      <c r="H551" s="75"/>
    </row>
    <row r="552" spans="1:8" ht="12.5" x14ac:dyDescent="0.25">
      <c r="A552" s="62"/>
      <c r="B552" s="62"/>
      <c r="C552" s="62"/>
      <c r="D552" s="62"/>
      <c r="E552" s="74"/>
      <c r="F552" s="62"/>
      <c r="G552" s="74"/>
      <c r="H552" s="75"/>
    </row>
    <row r="553" spans="1:8" ht="12.5" x14ac:dyDescent="0.25">
      <c r="A553" s="62"/>
      <c r="B553" s="62"/>
      <c r="C553" s="62"/>
      <c r="D553" s="62"/>
      <c r="E553" s="74"/>
      <c r="F553" s="62"/>
      <c r="G553" s="74"/>
      <c r="H553" s="75"/>
    </row>
    <row r="554" spans="1:8" ht="12.5" x14ac:dyDescent="0.25">
      <c r="A554" s="62"/>
      <c r="B554" s="62"/>
      <c r="C554" s="62"/>
      <c r="D554" s="62"/>
      <c r="E554" s="74"/>
      <c r="F554" s="62"/>
      <c r="G554" s="74"/>
      <c r="H554" s="75"/>
    </row>
    <row r="555" spans="1:8" ht="12.5" x14ac:dyDescent="0.25">
      <c r="A555" s="62"/>
      <c r="B555" s="62"/>
      <c r="C555" s="62"/>
      <c r="D555" s="62"/>
      <c r="E555" s="74"/>
      <c r="F555" s="62"/>
      <c r="G555" s="74"/>
      <c r="H555" s="75"/>
    </row>
    <row r="556" spans="1:8" ht="12.5" x14ac:dyDescent="0.25">
      <c r="A556" s="62"/>
      <c r="B556" s="62"/>
      <c r="C556" s="62"/>
      <c r="D556" s="62"/>
      <c r="E556" s="74"/>
      <c r="F556" s="62"/>
      <c r="G556" s="74"/>
      <c r="H556" s="75"/>
    </row>
    <row r="557" spans="1:8" ht="12.5" x14ac:dyDescent="0.25">
      <c r="A557" s="62"/>
      <c r="B557" s="62"/>
      <c r="C557" s="62"/>
      <c r="D557" s="62"/>
      <c r="E557" s="74"/>
      <c r="F557" s="62"/>
      <c r="G557" s="74"/>
      <c r="H557" s="75"/>
    </row>
    <row r="558" spans="1:8" ht="12.5" x14ac:dyDescent="0.25">
      <c r="A558" s="62"/>
      <c r="B558" s="62"/>
      <c r="C558" s="62"/>
      <c r="D558" s="62"/>
      <c r="E558" s="74"/>
      <c r="F558" s="62"/>
      <c r="G558" s="74"/>
      <c r="H558" s="75"/>
    </row>
    <row r="559" spans="1:8" ht="12.5" x14ac:dyDescent="0.25">
      <c r="A559" s="62"/>
      <c r="B559" s="62"/>
      <c r="C559" s="62"/>
      <c r="D559" s="62"/>
      <c r="E559" s="74"/>
      <c r="F559" s="62"/>
      <c r="G559" s="74"/>
      <c r="H559" s="75"/>
    </row>
    <row r="560" spans="1:8" ht="12.5" x14ac:dyDescent="0.25">
      <c r="A560" s="62"/>
      <c r="B560" s="62"/>
      <c r="C560" s="62"/>
      <c r="D560" s="62"/>
      <c r="E560" s="74"/>
      <c r="F560" s="62"/>
      <c r="G560" s="74"/>
      <c r="H560" s="75"/>
    </row>
    <row r="561" spans="1:8" ht="12.5" x14ac:dyDescent="0.25">
      <c r="A561" s="62"/>
      <c r="B561" s="62"/>
      <c r="C561" s="62"/>
      <c r="D561" s="62"/>
      <c r="E561" s="74"/>
      <c r="F561" s="62"/>
      <c r="G561" s="74"/>
      <c r="H561" s="75"/>
    </row>
    <row r="562" spans="1:8" ht="12.5" x14ac:dyDescent="0.25">
      <c r="A562" s="62"/>
      <c r="B562" s="62"/>
      <c r="C562" s="62"/>
      <c r="D562" s="62"/>
      <c r="E562" s="74"/>
      <c r="F562" s="62"/>
      <c r="G562" s="74"/>
      <c r="H562" s="75"/>
    </row>
    <row r="563" spans="1:8" ht="12.5" x14ac:dyDescent="0.25">
      <c r="A563" s="62"/>
      <c r="B563" s="62"/>
      <c r="C563" s="62"/>
      <c r="D563" s="62"/>
      <c r="E563" s="74"/>
      <c r="F563" s="62"/>
      <c r="G563" s="74"/>
      <c r="H563" s="75"/>
    </row>
    <row r="564" spans="1:8" ht="12.5" x14ac:dyDescent="0.25">
      <c r="A564" s="62"/>
      <c r="B564" s="62"/>
      <c r="C564" s="62"/>
      <c r="D564" s="62"/>
      <c r="E564" s="74"/>
      <c r="F564" s="62"/>
      <c r="G564" s="74"/>
      <c r="H564" s="75"/>
    </row>
    <row r="565" spans="1:8" ht="12.5" x14ac:dyDescent="0.25">
      <c r="A565" s="62"/>
      <c r="B565" s="62"/>
      <c r="C565" s="62"/>
      <c r="D565" s="62"/>
      <c r="E565" s="74"/>
      <c r="F565" s="62"/>
      <c r="G565" s="74"/>
      <c r="H565" s="75"/>
    </row>
    <row r="566" spans="1:8" ht="12.5" x14ac:dyDescent="0.25">
      <c r="A566" s="62"/>
      <c r="B566" s="62"/>
      <c r="C566" s="62"/>
      <c r="D566" s="62"/>
      <c r="E566" s="74"/>
      <c r="F566" s="62"/>
      <c r="G566" s="74"/>
      <c r="H566" s="75"/>
    </row>
    <row r="567" spans="1:8" ht="12.5" x14ac:dyDescent="0.25">
      <c r="A567" s="62"/>
      <c r="B567" s="62"/>
      <c r="C567" s="62"/>
      <c r="D567" s="62"/>
      <c r="E567" s="74"/>
      <c r="F567" s="62"/>
      <c r="G567" s="74"/>
      <c r="H567" s="75"/>
    </row>
    <row r="568" spans="1:8" ht="12.5" x14ac:dyDescent="0.25">
      <c r="A568" s="62"/>
      <c r="B568" s="62"/>
      <c r="C568" s="62"/>
      <c r="D568" s="62"/>
      <c r="E568" s="74"/>
      <c r="F568" s="62"/>
      <c r="G568" s="74"/>
      <c r="H568" s="75"/>
    </row>
    <row r="569" spans="1:8" ht="12.5" x14ac:dyDescent="0.25">
      <c r="A569" s="62"/>
      <c r="B569" s="62"/>
      <c r="C569" s="62"/>
      <c r="D569" s="62"/>
      <c r="E569" s="74"/>
      <c r="F569" s="62"/>
      <c r="G569" s="74"/>
      <c r="H569" s="75"/>
    </row>
    <row r="570" spans="1:8" ht="12.5" x14ac:dyDescent="0.25">
      <c r="A570" s="62"/>
      <c r="B570" s="62"/>
      <c r="C570" s="62"/>
      <c r="D570" s="62"/>
      <c r="E570" s="74"/>
      <c r="F570" s="62"/>
      <c r="G570" s="74"/>
      <c r="H570" s="75"/>
    </row>
    <row r="571" spans="1:8" ht="12.5" x14ac:dyDescent="0.25">
      <c r="A571" s="62"/>
      <c r="B571" s="62"/>
      <c r="C571" s="62"/>
      <c r="D571" s="62"/>
      <c r="E571" s="74"/>
      <c r="F571" s="62"/>
      <c r="G571" s="74"/>
      <c r="H571" s="75"/>
    </row>
    <row r="572" spans="1:8" ht="12.5" x14ac:dyDescent="0.25">
      <c r="A572" s="62"/>
      <c r="B572" s="62"/>
      <c r="C572" s="62"/>
      <c r="D572" s="62"/>
      <c r="E572" s="74"/>
      <c r="F572" s="62"/>
      <c r="G572" s="74"/>
      <c r="H572" s="75"/>
    </row>
    <row r="573" spans="1:8" ht="12.5" x14ac:dyDescent="0.25">
      <c r="A573" s="62"/>
      <c r="B573" s="62"/>
      <c r="C573" s="62"/>
      <c r="D573" s="62"/>
      <c r="E573" s="74"/>
      <c r="F573" s="62"/>
      <c r="G573" s="74"/>
      <c r="H573" s="75"/>
    </row>
    <row r="574" spans="1:8" ht="12.5" x14ac:dyDescent="0.25">
      <c r="A574" s="62"/>
      <c r="B574" s="62"/>
      <c r="C574" s="62"/>
      <c r="D574" s="62"/>
      <c r="E574" s="74"/>
      <c r="F574" s="62"/>
      <c r="G574" s="74"/>
      <c r="H574" s="75"/>
    </row>
    <row r="575" spans="1:8" ht="12.5" x14ac:dyDescent="0.25">
      <c r="A575" s="62"/>
      <c r="B575" s="62"/>
      <c r="C575" s="62"/>
      <c r="D575" s="62"/>
      <c r="E575" s="74"/>
      <c r="F575" s="62"/>
      <c r="G575" s="74"/>
      <c r="H575" s="75"/>
    </row>
    <row r="576" spans="1:8" ht="12.5" x14ac:dyDescent="0.25">
      <c r="A576" s="62"/>
      <c r="B576" s="62"/>
      <c r="C576" s="62"/>
      <c r="D576" s="62"/>
      <c r="E576" s="74"/>
      <c r="F576" s="62"/>
      <c r="G576" s="74"/>
      <c r="H576" s="75"/>
    </row>
    <row r="577" spans="1:8" ht="12.5" x14ac:dyDescent="0.25">
      <c r="A577" s="62"/>
      <c r="B577" s="62"/>
      <c r="C577" s="62"/>
      <c r="D577" s="62"/>
      <c r="E577" s="74"/>
      <c r="F577" s="62"/>
      <c r="G577" s="74"/>
      <c r="H577" s="75"/>
    </row>
    <row r="578" spans="1:8" ht="12.5" x14ac:dyDescent="0.25">
      <c r="A578" s="62"/>
      <c r="B578" s="62"/>
      <c r="C578" s="62"/>
      <c r="D578" s="62"/>
      <c r="E578" s="74"/>
      <c r="F578" s="62"/>
      <c r="G578" s="74"/>
      <c r="H578" s="75"/>
    </row>
    <row r="579" spans="1:8" ht="12.5" x14ac:dyDescent="0.25">
      <c r="A579" s="62"/>
      <c r="B579" s="62"/>
      <c r="C579" s="62"/>
      <c r="D579" s="62"/>
      <c r="E579" s="74"/>
      <c r="F579" s="62"/>
      <c r="G579" s="74"/>
      <c r="H579" s="75"/>
    </row>
    <row r="580" spans="1:8" ht="12.5" x14ac:dyDescent="0.25">
      <c r="A580" s="62"/>
      <c r="B580" s="62"/>
      <c r="C580" s="62"/>
      <c r="D580" s="62"/>
      <c r="E580" s="74"/>
      <c r="F580" s="62"/>
      <c r="G580" s="74"/>
      <c r="H580" s="75"/>
    </row>
    <row r="581" spans="1:8" ht="12.5" x14ac:dyDescent="0.25">
      <c r="A581" s="62"/>
      <c r="B581" s="62"/>
      <c r="C581" s="62"/>
      <c r="D581" s="62"/>
      <c r="E581" s="74"/>
      <c r="F581" s="62"/>
      <c r="G581" s="74"/>
      <c r="H581" s="75"/>
    </row>
    <row r="582" spans="1:8" ht="12.5" x14ac:dyDescent="0.25">
      <c r="A582" s="62"/>
      <c r="B582" s="62"/>
      <c r="C582" s="62"/>
      <c r="D582" s="62"/>
      <c r="E582" s="74"/>
      <c r="F582" s="62"/>
      <c r="G582" s="74"/>
      <c r="H582" s="75"/>
    </row>
    <row r="583" spans="1:8" ht="12.5" x14ac:dyDescent="0.25">
      <c r="A583" s="62"/>
      <c r="B583" s="62"/>
      <c r="C583" s="62"/>
      <c r="D583" s="62"/>
      <c r="E583" s="74"/>
      <c r="F583" s="62"/>
      <c r="G583" s="74"/>
      <c r="H583" s="75"/>
    </row>
    <row r="584" spans="1:8" ht="12.5" x14ac:dyDescent="0.25">
      <c r="A584" s="62"/>
      <c r="B584" s="62"/>
      <c r="C584" s="62"/>
      <c r="D584" s="62"/>
      <c r="E584" s="74"/>
      <c r="F584" s="62"/>
      <c r="G584" s="74"/>
      <c r="H584" s="75"/>
    </row>
    <row r="585" spans="1:8" ht="12.5" x14ac:dyDescent="0.25">
      <c r="A585" s="62"/>
      <c r="B585" s="62"/>
      <c r="C585" s="62"/>
      <c r="D585" s="62"/>
      <c r="E585" s="74"/>
      <c r="F585" s="62"/>
      <c r="G585" s="74"/>
      <c r="H585" s="75"/>
    </row>
    <row r="586" spans="1:8" ht="12.5" x14ac:dyDescent="0.25">
      <c r="A586" s="62"/>
      <c r="B586" s="62"/>
      <c r="C586" s="62"/>
      <c r="D586" s="62"/>
      <c r="E586" s="74"/>
      <c r="F586" s="62"/>
      <c r="G586" s="74"/>
      <c r="H586" s="75"/>
    </row>
    <row r="587" spans="1:8" ht="12.5" x14ac:dyDescent="0.25">
      <c r="A587" s="62"/>
      <c r="B587" s="62"/>
      <c r="C587" s="62"/>
      <c r="D587" s="62"/>
      <c r="E587" s="74"/>
      <c r="F587" s="62"/>
      <c r="G587" s="74"/>
      <c r="H587" s="75"/>
    </row>
    <row r="588" spans="1:8" ht="12.5" x14ac:dyDescent="0.25">
      <c r="A588" s="62"/>
      <c r="B588" s="62"/>
      <c r="C588" s="62"/>
      <c r="D588" s="62"/>
      <c r="E588" s="74"/>
      <c r="F588" s="62"/>
      <c r="G588" s="74"/>
      <c r="H588" s="75"/>
    </row>
    <row r="589" spans="1:8" ht="12.5" x14ac:dyDescent="0.25">
      <c r="A589" s="62"/>
      <c r="B589" s="62"/>
      <c r="C589" s="62"/>
      <c r="D589" s="62"/>
      <c r="E589" s="74"/>
      <c r="F589" s="62"/>
      <c r="G589" s="74"/>
      <c r="H589" s="75"/>
    </row>
    <row r="590" spans="1:8" ht="12.5" x14ac:dyDescent="0.25">
      <c r="A590" s="62"/>
      <c r="B590" s="62"/>
      <c r="C590" s="62"/>
      <c r="D590" s="62"/>
      <c r="E590" s="74"/>
      <c r="F590" s="62"/>
      <c r="G590" s="74"/>
      <c r="H590" s="75"/>
    </row>
    <row r="591" spans="1:8" ht="12.5" x14ac:dyDescent="0.25">
      <c r="A591" s="62"/>
      <c r="B591" s="62"/>
      <c r="C591" s="62"/>
      <c r="D591" s="62"/>
      <c r="E591" s="74"/>
      <c r="F591" s="62"/>
      <c r="G591" s="74"/>
      <c r="H591" s="75"/>
    </row>
    <row r="592" spans="1:8" ht="12.5" x14ac:dyDescent="0.25">
      <c r="A592" s="62"/>
      <c r="B592" s="62"/>
      <c r="C592" s="62"/>
      <c r="D592" s="62"/>
      <c r="E592" s="74"/>
      <c r="F592" s="62"/>
      <c r="G592" s="74"/>
      <c r="H592" s="75"/>
    </row>
    <row r="593" spans="1:8" ht="12.5" x14ac:dyDescent="0.25">
      <c r="A593" s="62"/>
      <c r="B593" s="62"/>
      <c r="C593" s="62"/>
      <c r="D593" s="62"/>
      <c r="E593" s="74"/>
      <c r="F593" s="62"/>
      <c r="G593" s="74"/>
      <c r="H593" s="75"/>
    </row>
    <row r="594" spans="1:8" ht="12.5" x14ac:dyDescent="0.25">
      <c r="A594" s="62"/>
      <c r="B594" s="62"/>
      <c r="C594" s="62"/>
      <c r="D594" s="62"/>
      <c r="E594" s="74"/>
      <c r="F594" s="62"/>
      <c r="G594" s="74"/>
      <c r="H594" s="75"/>
    </row>
    <row r="595" spans="1:8" ht="12.5" x14ac:dyDescent="0.25">
      <c r="A595" s="62"/>
      <c r="B595" s="62"/>
      <c r="C595" s="62"/>
      <c r="D595" s="62"/>
      <c r="E595" s="74"/>
      <c r="F595" s="62"/>
      <c r="G595" s="74"/>
      <c r="H595" s="75"/>
    </row>
    <row r="596" spans="1:8" ht="12.5" x14ac:dyDescent="0.25">
      <c r="A596" s="62"/>
      <c r="B596" s="62"/>
      <c r="C596" s="62"/>
      <c r="D596" s="62"/>
      <c r="E596" s="74"/>
      <c r="F596" s="62"/>
      <c r="G596" s="74"/>
      <c r="H596" s="75"/>
    </row>
    <row r="597" spans="1:8" ht="12.5" x14ac:dyDescent="0.25">
      <c r="A597" s="62"/>
      <c r="B597" s="62"/>
      <c r="C597" s="62"/>
      <c r="D597" s="62"/>
      <c r="E597" s="74"/>
      <c r="F597" s="62"/>
      <c r="G597" s="74"/>
      <c r="H597" s="75"/>
    </row>
    <row r="598" spans="1:8" ht="12.5" x14ac:dyDescent="0.25">
      <c r="A598" s="62"/>
      <c r="B598" s="62"/>
      <c r="C598" s="62"/>
      <c r="D598" s="62"/>
      <c r="E598" s="74"/>
      <c r="F598" s="62"/>
      <c r="G598" s="74"/>
      <c r="H598" s="75"/>
    </row>
    <row r="599" spans="1:8" ht="12.5" x14ac:dyDescent="0.25">
      <c r="A599" s="62"/>
      <c r="B599" s="62"/>
      <c r="C599" s="62"/>
      <c r="D599" s="62"/>
      <c r="E599" s="74"/>
      <c r="F599" s="62"/>
      <c r="G599" s="74"/>
      <c r="H599" s="75"/>
    </row>
    <row r="600" spans="1:8" ht="12.5" x14ac:dyDescent="0.25">
      <c r="A600" s="62"/>
      <c r="B600" s="62"/>
      <c r="C600" s="62"/>
      <c r="D600" s="62"/>
      <c r="E600" s="74"/>
      <c r="F600" s="62"/>
      <c r="G600" s="74"/>
      <c r="H600" s="75"/>
    </row>
    <row r="601" spans="1:8" ht="12.5" x14ac:dyDescent="0.25">
      <c r="A601" s="62"/>
      <c r="B601" s="62"/>
      <c r="C601" s="62"/>
      <c r="D601" s="62"/>
      <c r="E601" s="74"/>
      <c r="F601" s="62"/>
      <c r="G601" s="74"/>
      <c r="H601" s="75"/>
    </row>
    <row r="602" spans="1:8" ht="12.5" x14ac:dyDescent="0.25">
      <c r="A602" s="62"/>
      <c r="B602" s="62"/>
      <c r="C602" s="62"/>
      <c r="D602" s="62"/>
      <c r="E602" s="74"/>
      <c r="F602" s="62"/>
      <c r="G602" s="74"/>
      <c r="H602" s="75"/>
    </row>
    <row r="603" spans="1:8" ht="12.5" x14ac:dyDescent="0.25">
      <c r="A603" s="62"/>
      <c r="B603" s="62"/>
      <c r="C603" s="62"/>
      <c r="D603" s="62"/>
      <c r="E603" s="74"/>
      <c r="F603" s="62"/>
      <c r="G603" s="74"/>
      <c r="H603" s="75"/>
    </row>
    <row r="604" spans="1:8" ht="12.5" x14ac:dyDescent="0.25">
      <c r="A604" s="62"/>
      <c r="B604" s="62"/>
      <c r="C604" s="62"/>
      <c r="D604" s="62"/>
      <c r="E604" s="74"/>
      <c r="F604" s="62"/>
      <c r="G604" s="74"/>
      <c r="H604" s="75"/>
    </row>
    <row r="605" spans="1:8" ht="12.5" x14ac:dyDescent="0.25">
      <c r="A605" s="62"/>
      <c r="B605" s="62"/>
      <c r="C605" s="62"/>
      <c r="D605" s="62"/>
      <c r="E605" s="74"/>
      <c r="F605" s="62"/>
      <c r="G605" s="74"/>
      <c r="H605" s="75"/>
    </row>
    <row r="606" spans="1:8" ht="12.5" x14ac:dyDescent="0.25">
      <c r="A606" s="62"/>
      <c r="B606" s="62"/>
      <c r="C606" s="62"/>
      <c r="D606" s="62"/>
      <c r="E606" s="74"/>
      <c r="F606" s="62"/>
      <c r="G606" s="74"/>
      <c r="H606" s="75"/>
    </row>
    <row r="607" spans="1:8" ht="12.5" x14ac:dyDescent="0.25">
      <c r="A607" s="62"/>
      <c r="B607" s="62"/>
      <c r="C607" s="62"/>
      <c r="D607" s="62"/>
      <c r="E607" s="74"/>
      <c r="F607" s="62"/>
      <c r="G607" s="74"/>
      <c r="H607" s="75"/>
    </row>
    <row r="608" spans="1:8" ht="12.5" x14ac:dyDescent="0.25">
      <c r="A608" s="62"/>
      <c r="B608" s="62"/>
      <c r="C608" s="62"/>
      <c r="D608" s="62"/>
      <c r="E608" s="74"/>
      <c r="F608" s="62"/>
      <c r="G608" s="74"/>
      <c r="H608" s="75"/>
    </row>
    <row r="609" spans="1:8" ht="12.5" x14ac:dyDescent="0.25">
      <c r="A609" s="62"/>
      <c r="B609" s="62"/>
      <c r="C609" s="62"/>
      <c r="D609" s="62"/>
      <c r="E609" s="74"/>
      <c r="F609" s="62"/>
      <c r="G609" s="74"/>
      <c r="H609" s="75"/>
    </row>
    <row r="610" spans="1:8" ht="12.5" x14ac:dyDescent="0.25">
      <c r="A610" s="62"/>
      <c r="B610" s="62"/>
      <c r="C610" s="62"/>
      <c r="D610" s="62"/>
      <c r="E610" s="74"/>
      <c r="F610" s="62"/>
      <c r="G610" s="74"/>
      <c r="H610" s="75"/>
    </row>
    <row r="611" spans="1:8" ht="12.5" x14ac:dyDescent="0.25">
      <c r="A611" s="62"/>
      <c r="B611" s="62"/>
      <c r="C611" s="62"/>
      <c r="D611" s="62"/>
      <c r="E611" s="74"/>
      <c r="F611" s="62"/>
      <c r="G611" s="74"/>
      <c r="H611" s="75"/>
    </row>
    <row r="612" spans="1:8" ht="12.5" x14ac:dyDescent="0.25">
      <c r="A612" s="62"/>
      <c r="B612" s="62"/>
      <c r="C612" s="62"/>
      <c r="D612" s="62"/>
      <c r="E612" s="74"/>
      <c r="F612" s="62"/>
      <c r="G612" s="74"/>
      <c r="H612" s="75"/>
    </row>
    <row r="613" spans="1:8" ht="12.5" x14ac:dyDescent="0.25">
      <c r="A613" s="62"/>
      <c r="B613" s="62"/>
      <c r="C613" s="62"/>
      <c r="D613" s="62"/>
      <c r="E613" s="74"/>
      <c r="F613" s="62"/>
      <c r="G613" s="74"/>
      <c r="H613" s="75"/>
    </row>
    <row r="614" spans="1:8" ht="12.5" x14ac:dyDescent="0.25">
      <c r="A614" s="62"/>
      <c r="B614" s="62"/>
      <c r="C614" s="62"/>
      <c r="D614" s="62"/>
      <c r="E614" s="74"/>
      <c r="F614" s="62"/>
      <c r="G614" s="74"/>
      <c r="H614" s="75"/>
    </row>
    <row r="615" spans="1:8" ht="12.5" x14ac:dyDescent="0.25">
      <c r="A615" s="62"/>
      <c r="B615" s="62"/>
      <c r="C615" s="62"/>
      <c r="D615" s="62"/>
      <c r="E615" s="74"/>
      <c r="F615" s="62"/>
      <c r="G615" s="74"/>
      <c r="H615" s="75"/>
    </row>
    <row r="616" spans="1:8" ht="12.5" x14ac:dyDescent="0.25">
      <c r="A616" s="62"/>
      <c r="B616" s="62"/>
      <c r="C616" s="62"/>
      <c r="D616" s="62"/>
      <c r="E616" s="74"/>
      <c r="F616" s="62"/>
      <c r="G616" s="74"/>
      <c r="H616" s="75"/>
    </row>
    <row r="617" spans="1:8" ht="12.5" x14ac:dyDescent="0.25">
      <c r="A617" s="62"/>
      <c r="B617" s="62"/>
      <c r="C617" s="62"/>
      <c r="D617" s="62"/>
      <c r="E617" s="74"/>
      <c r="F617" s="62"/>
      <c r="G617" s="74"/>
      <c r="H617" s="75"/>
    </row>
    <row r="618" spans="1:8" ht="12.5" x14ac:dyDescent="0.25">
      <c r="A618" s="62"/>
      <c r="B618" s="62"/>
      <c r="C618" s="62"/>
      <c r="D618" s="62"/>
      <c r="E618" s="74"/>
      <c r="F618" s="62"/>
      <c r="G618" s="74"/>
      <c r="H618" s="75"/>
    </row>
    <row r="619" spans="1:8" ht="12.5" x14ac:dyDescent="0.25">
      <c r="A619" s="62"/>
      <c r="B619" s="62"/>
      <c r="C619" s="62"/>
      <c r="D619" s="62"/>
      <c r="E619" s="74"/>
      <c r="F619" s="62"/>
      <c r="G619" s="74"/>
      <c r="H619" s="75"/>
    </row>
    <row r="620" spans="1:8" ht="12.5" x14ac:dyDescent="0.25">
      <c r="A620" s="62"/>
      <c r="B620" s="62"/>
      <c r="C620" s="62"/>
      <c r="D620" s="62"/>
      <c r="E620" s="74"/>
      <c r="F620" s="62"/>
      <c r="G620" s="74"/>
      <c r="H620" s="75"/>
    </row>
    <row r="621" spans="1:8" ht="12.5" x14ac:dyDescent="0.25">
      <c r="A621" s="62"/>
      <c r="B621" s="62"/>
      <c r="C621" s="62"/>
      <c r="D621" s="62"/>
      <c r="E621" s="74"/>
      <c r="F621" s="62"/>
      <c r="G621" s="74"/>
      <c r="H621" s="75"/>
    </row>
    <row r="622" spans="1:8" ht="12.5" x14ac:dyDescent="0.25">
      <c r="A622" s="62"/>
      <c r="B622" s="62"/>
      <c r="C622" s="62"/>
      <c r="D622" s="62"/>
      <c r="E622" s="74"/>
      <c r="F622" s="62"/>
      <c r="G622" s="74"/>
      <c r="H622" s="75"/>
    </row>
    <row r="623" spans="1:8" ht="12.5" x14ac:dyDescent="0.25">
      <c r="A623" s="62"/>
      <c r="B623" s="62"/>
      <c r="C623" s="62"/>
      <c r="D623" s="62"/>
      <c r="E623" s="74"/>
      <c r="F623" s="62"/>
      <c r="G623" s="74"/>
      <c r="H623" s="75"/>
    </row>
    <row r="624" spans="1:8" ht="12.5" x14ac:dyDescent="0.25">
      <c r="A624" s="62"/>
      <c r="B624" s="62"/>
      <c r="C624" s="62"/>
      <c r="D624" s="62"/>
      <c r="E624" s="74"/>
      <c r="F624" s="62"/>
      <c r="G624" s="74"/>
      <c r="H624" s="75"/>
    </row>
    <row r="625" spans="1:8" ht="12.5" x14ac:dyDescent="0.25">
      <c r="A625" s="62"/>
      <c r="B625" s="62"/>
      <c r="C625" s="62"/>
      <c r="D625" s="62"/>
      <c r="E625" s="74"/>
      <c r="F625" s="62"/>
      <c r="G625" s="74"/>
      <c r="H625" s="75"/>
    </row>
    <row r="626" spans="1:8" ht="12.5" x14ac:dyDescent="0.25">
      <c r="A626" s="62"/>
      <c r="B626" s="62"/>
      <c r="C626" s="62"/>
      <c r="D626" s="62"/>
      <c r="E626" s="74"/>
      <c r="F626" s="62"/>
      <c r="G626" s="74"/>
      <c r="H626" s="75"/>
    </row>
    <row r="627" spans="1:8" ht="12.5" x14ac:dyDescent="0.25">
      <c r="A627" s="62"/>
      <c r="B627" s="62"/>
      <c r="C627" s="62"/>
      <c r="D627" s="62"/>
      <c r="E627" s="74"/>
      <c r="F627" s="62"/>
      <c r="G627" s="74"/>
      <c r="H627" s="75"/>
    </row>
    <row r="628" spans="1:8" ht="12.5" x14ac:dyDescent="0.25">
      <c r="A628" s="62"/>
      <c r="B628" s="62"/>
      <c r="C628" s="62"/>
      <c r="D628" s="62"/>
      <c r="E628" s="74"/>
      <c r="F628" s="62"/>
      <c r="G628" s="74"/>
      <c r="H628" s="75"/>
    </row>
    <row r="629" spans="1:8" ht="12.5" x14ac:dyDescent="0.25">
      <c r="A629" s="62"/>
      <c r="B629" s="62"/>
      <c r="C629" s="62"/>
      <c r="D629" s="62"/>
      <c r="E629" s="74"/>
      <c r="F629" s="62"/>
      <c r="G629" s="74"/>
      <c r="H629" s="75"/>
    </row>
    <row r="630" spans="1:8" ht="12.5" x14ac:dyDescent="0.25">
      <c r="A630" s="62"/>
      <c r="B630" s="62"/>
      <c r="C630" s="62"/>
      <c r="D630" s="62"/>
      <c r="E630" s="74"/>
      <c r="F630" s="62"/>
      <c r="G630" s="74"/>
      <c r="H630" s="75"/>
    </row>
    <row r="631" spans="1:8" ht="12.5" x14ac:dyDescent="0.25">
      <c r="A631" s="62"/>
      <c r="B631" s="62"/>
      <c r="C631" s="62"/>
      <c r="D631" s="62"/>
      <c r="E631" s="74"/>
      <c r="F631" s="62"/>
      <c r="G631" s="74"/>
      <c r="H631" s="75"/>
    </row>
    <row r="632" spans="1:8" ht="12.5" x14ac:dyDescent="0.25">
      <c r="A632" s="62"/>
      <c r="B632" s="62"/>
      <c r="C632" s="62"/>
      <c r="D632" s="62"/>
      <c r="E632" s="74"/>
      <c r="F632" s="62"/>
      <c r="G632" s="74"/>
      <c r="H632" s="75"/>
    </row>
    <row r="633" spans="1:8" ht="12.5" x14ac:dyDescent="0.25">
      <c r="A633" s="62"/>
      <c r="B633" s="62"/>
      <c r="C633" s="62"/>
      <c r="D633" s="62"/>
      <c r="E633" s="74"/>
      <c r="F633" s="62"/>
      <c r="G633" s="74"/>
      <c r="H633" s="75"/>
    </row>
    <row r="634" spans="1:8" ht="12.5" x14ac:dyDescent="0.25">
      <c r="A634" s="62"/>
      <c r="B634" s="62"/>
      <c r="C634" s="62"/>
      <c r="D634" s="62"/>
      <c r="E634" s="74"/>
      <c r="F634" s="62"/>
      <c r="G634" s="74"/>
      <c r="H634" s="75"/>
    </row>
    <row r="635" spans="1:8" ht="12.5" x14ac:dyDescent="0.25">
      <c r="A635" s="62"/>
      <c r="B635" s="62"/>
      <c r="C635" s="62"/>
      <c r="D635" s="62"/>
      <c r="E635" s="74"/>
      <c r="F635" s="62"/>
      <c r="G635" s="74"/>
      <c r="H635" s="75"/>
    </row>
    <row r="636" spans="1:8" ht="12.5" x14ac:dyDescent="0.25">
      <c r="A636" s="62"/>
      <c r="B636" s="62"/>
      <c r="C636" s="62"/>
      <c r="D636" s="62"/>
      <c r="E636" s="74"/>
      <c r="F636" s="62"/>
      <c r="G636" s="74"/>
      <c r="H636" s="75"/>
    </row>
    <row r="637" spans="1:8" ht="12.5" x14ac:dyDescent="0.25">
      <c r="A637" s="62"/>
      <c r="B637" s="62"/>
      <c r="C637" s="62"/>
      <c r="D637" s="62"/>
      <c r="E637" s="74"/>
      <c r="F637" s="62"/>
      <c r="G637" s="74"/>
      <c r="H637" s="75"/>
    </row>
    <row r="638" spans="1:8" ht="12.5" x14ac:dyDescent="0.25">
      <c r="A638" s="62"/>
      <c r="B638" s="62"/>
      <c r="C638" s="62"/>
      <c r="D638" s="62"/>
      <c r="E638" s="74"/>
      <c r="F638" s="62"/>
      <c r="G638" s="74"/>
      <c r="H638" s="75"/>
    </row>
    <row r="639" spans="1:8" ht="12.5" x14ac:dyDescent="0.25">
      <c r="A639" s="62"/>
      <c r="B639" s="62"/>
      <c r="C639" s="62"/>
      <c r="D639" s="62"/>
      <c r="E639" s="74"/>
      <c r="F639" s="62"/>
      <c r="G639" s="74"/>
      <c r="H639" s="75"/>
    </row>
    <row r="640" spans="1:8" ht="12.5" x14ac:dyDescent="0.25">
      <c r="A640" s="62"/>
      <c r="B640" s="62"/>
      <c r="C640" s="62"/>
      <c r="D640" s="62"/>
      <c r="E640" s="74"/>
      <c r="F640" s="62"/>
      <c r="G640" s="74"/>
      <c r="H640" s="75"/>
    </row>
    <row r="641" spans="1:8" ht="12.5" x14ac:dyDescent="0.25">
      <c r="A641" s="62"/>
      <c r="B641" s="62"/>
      <c r="C641" s="62"/>
      <c r="D641" s="62"/>
      <c r="E641" s="74"/>
      <c r="F641" s="62"/>
      <c r="G641" s="74"/>
      <c r="H641" s="75"/>
    </row>
    <row r="642" spans="1:8" ht="12.5" x14ac:dyDescent="0.25">
      <c r="A642" s="62"/>
      <c r="B642" s="62"/>
      <c r="C642" s="62"/>
      <c r="D642" s="62"/>
      <c r="E642" s="74"/>
      <c r="F642" s="62"/>
      <c r="G642" s="74"/>
      <c r="H642" s="75"/>
    </row>
    <row r="643" spans="1:8" ht="12.5" x14ac:dyDescent="0.25">
      <c r="A643" s="62"/>
      <c r="B643" s="62"/>
      <c r="C643" s="62"/>
      <c r="D643" s="62"/>
      <c r="E643" s="74"/>
      <c r="F643" s="62"/>
      <c r="G643" s="74"/>
      <c r="H643" s="75"/>
    </row>
    <row r="644" spans="1:8" ht="12.5" x14ac:dyDescent="0.25">
      <c r="A644" s="62"/>
      <c r="B644" s="62"/>
      <c r="C644" s="62"/>
      <c r="D644" s="62"/>
      <c r="E644" s="74"/>
      <c r="F644" s="62"/>
      <c r="G644" s="74"/>
      <c r="H644" s="75"/>
    </row>
    <row r="645" spans="1:8" ht="12.5" x14ac:dyDescent="0.25">
      <c r="A645" s="62"/>
      <c r="B645" s="62"/>
      <c r="C645" s="62"/>
      <c r="D645" s="62"/>
      <c r="E645" s="74"/>
      <c r="F645" s="62"/>
      <c r="G645" s="74"/>
      <c r="H645" s="75"/>
    </row>
    <row r="646" spans="1:8" ht="12.5" x14ac:dyDescent="0.25">
      <c r="A646" s="62"/>
      <c r="B646" s="62"/>
      <c r="C646" s="62"/>
      <c r="D646" s="62"/>
      <c r="E646" s="74"/>
      <c r="F646" s="62"/>
      <c r="G646" s="74"/>
      <c r="H646" s="75"/>
    </row>
    <row r="647" spans="1:8" ht="12.5" x14ac:dyDescent="0.25">
      <c r="A647" s="62"/>
      <c r="B647" s="62"/>
      <c r="C647" s="62"/>
      <c r="D647" s="62"/>
      <c r="E647" s="74"/>
      <c r="F647" s="62"/>
      <c r="G647" s="74"/>
      <c r="H647" s="75"/>
    </row>
    <row r="648" spans="1:8" ht="12.5" x14ac:dyDescent="0.25">
      <c r="A648" s="62"/>
      <c r="B648" s="62"/>
      <c r="C648" s="62"/>
      <c r="D648" s="62"/>
      <c r="E648" s="74"/>
      <c r="F648" s="62"/>
      <c r="G648" s="74"/>
      <c r="H648" s="75"/>
    </row>
    <row r="649" spans="1:8" ht="12.5" x14ac:dyDescent="0.25">
      <c r="A649" s="62"/>
      <c r="B649" s="62"/>
      <c r="C649" s="62"/>
      <c r="D649" s="62"/>
      <c r="E649" s="74"/>
      <c r="F649" s="62"/>
      <c r="G649" s="74"/>
      <c r="H649" s="75"/>
    </row>
    <row r="650" spans="1:8" ht="12.5" x14ac:dyDescent="0.25">
      <c r="A650" s="62"/>
      <c r="B650" s="62"/>
      <c r="C650" s="62"/>
      <c r="D650" s="62"/>
      <c r="E650" s="74"/>
      <c r="F650" s="62"/>
      <c r="G650" s="74"/>
      <c r="H650" s="75"/>
    </row>
    <row r="651" spans="1:8" ht="12.5" x14ac:dyDescent="0.25">
      <c r="A651" s="62"/>
      <c r="B651" s="62"/>
      <c r="C651" s="62"/>
      <c r="D651" s="62"/>
      <c r="E651" s="74"/>
      <c r="F651" s="62"/>
      <c r="G651" s="74"/>
      <c r="H651" s="75"/>
    </row>
    <row r="652" spans="1:8" ht="12.5" x14ac:dyDescent="0.25">
      <c r="A652" s="62"/>
      <c r="B652" s="62"/>
      <c r="C652" s="62"/>
      <c r="D652" s="62"/>
      <c r="E652" s="74"/>
      <c r="F652" s="62"/>
      <c r="G652" s="74"/>
      <c r="H652" s="75"/>
    </row>
    <row r="653" spans="1:8" ht="12.5" x14ac:dyDescent="0.25">
      <c r="A653" s="62"/>
      <c r="B653" s="62"/>
      <c r="C653" s="62"/>
      <c r="D653" s="62"/>
      <c r="E653" s="74"/>
      <c r="F653" s="62"/>
      <c r="G653" s="74"/>
      <c r="H653" s="75"/>
    </row>
    <row r="654" spans="1:8" ht="12.5" x14ac:dyDescent="0.25">
      <c r="A654" s="62"/>
      <c r="B654" s="62"/>
      <c r="C654" s="62"/>
      <c r="D654" s="62"/>
      <c r="E654" s="74"/>
      <c r="F654" s="62"/>
      <c r="G654" s="74"/>
      <c r="H654" s="75"/>
    </row>
    <row r="655" spans="1:8" ht="12.5" x14ac:dyDescent="0.25">
      <c r="A655" s="62"/>
      <c r="B655" s="62"/>
      <c r="C655" s="62"/>
      <c r="D655" s="62"/>
      <c r="E655" s="74"/>
      <c r="F655" s="62"/>
      <c r="G655" s="74"/>
      <c r="H655" s="75"/>
    </row>
    <row r="656" spans="1:8" ht="12.5" x14ac:dyDescent="0.25">
      <c r="A656" s="62"/>
      <c r="B656" s="62"/>
      <c r="C656" s="62"/>
      <c r="D656" s="62"/>
      <c r="E656" s="74"/>
      <c r="F656" s="62"/>
      <c r="G656" s="74"/>
      <c r="H656" s="75"/>
    </row>
    <row r="657" spans="1:8" ht="12.5" x14ac:dyDescent="0.25">
      <c r="A657" s="62"/>
      <c r="B657" s="62"/>
      <c r="C657" s="62"/>
      <c r="D657" s="62"/>
      <c r="E657" s="74"/>
      <c r="F657" s="62"/>
      <c r="G657" s="74"/>
      <c r="H657" s="75"/>
    </row>
    <row r="658" spans="1:8" ht="12.5" x14ac:dyDescent="0.25">
      <c r="A658" s="62"/>
      <c r="B658" s="62"/>
      <c r="C658" s="62"/>
      <c r="D658" s="62"/>
      <c r="E658" s="74"/>
      <c r="F658" s="62"/>
      <c r="G658" s="74"/>
      <c r="H658" s="75"/>
    </row>
    <row r="659" spans="1:8" ht="12.5" x14ac:dyDescent="0.25">
      <c r="A659" s="62"/>
      <c r="B659" s="62"/>
      <c r="C659" s="62"/>
      <c r="D659" s="62"/>
      <c r="E659" s="74"/>
      <c r="F659" s="62"/>
      <c r="G659" s="74"/>
      <c r="H659" s="75"/>
    </row>
    <row r="660" spans="1:8" ht="12.5" x14ac:dyDescent="0.25">
      <c r="A660" s="62"/>
      <c r="B660" s="62"/>
      <c r="C660" s="62"/>
      <c r="D660" s="62"/>
      <c r="E660" s="74"/>
      <c r="F660" s="62"/>
      <c r="G660" s="74"/>
      <c r="H660" s="75"/>
    </row>
    <row r="661" spans="1:8" ht="12.5" x14ac:dyDescent="0.25">
      <c r="A661" s="62"/>
      <c r="B661" s="62"/>
      <c r="C661" s="62"/>
      <c r="D661" s="62"/>
      <c r="E661" s="74"/>
      <c r="F661" s="62"/>
      <c r="G661" s="74"/>
      <c r="H661" s="75"/>
    </row>
    <row r="662" spans="1:8" ht="12.5" x14ac:dyDescent="0.25">
      <c r="A662" s="62"/>
      <c r="B662" s="62"/>
      <c r="C662" s="62"/>
      <c r="D662" s="62"/>
      <c r="E662" s="74"/>
      <c r="F662" s="62"/>
      <c r="G662" s="74"/>
      <c r="H662" s="75"/>
    </row>
    <row r="663" spans="1:8" ht="12.5" x14ac:dyDescent="0.25">
      <c r="A663" s="62"/>
      <c r="B663" s="62"/>
      <c r="C663" s="62"/>
      <c r="D663" s="62"/>
      <c r="E663" s="74"/>
      <c r="F663" s="62"/>
      <c r="G663" s="74"/>
      <c r="H663" s="75"/>
    </row>
    <row r="664" spans="1:8" ht="12.5" x14ac:dyDescent="0.25">
      <c r="A664" s="62"/>
      <c r="B664" s="62"/>
      <c r="C664" s="62"/>
      <c r="D664" s="62"/>
      <c r="E664" s="74"/>
      <c r="F664" s="62"/>
      <c r="G664" s="74"/>
      <c r="H664" s="75"/>
    </row>
    <row r="665" spans="1:8" ht="12.5" x14ac:dyDescent="0.25">
      <c r="A665" s="62"/>
      <c r="B665" s="62"/>
      <c r="C665" s="62"/>
      <c r="D665" s="62"/>
      <c r="E665" s="74"/>
      <c r="F665" s="62"/>
      <c r="G665" s="74"/>
      <c r="H665" s="75"/>
    </row>
    <row r="666" spans="1:8" ht="12.5" x14ac:dyDescent="0.25">
      <c r="A666" s="62"/>
      <c r="B666" s="62"/>
      <c r="C666" s="62"/>
      <c r="D666" s="62"/>
      <c r="E666" s="74"/>
      <c r="F666" s="62"/>
      <c r="G666" s="74"/>
      <c r="H666" s="75"/>
    </row>
    <row r="667" spans="1:8" ht="12.5" x14ac:dyDescent="0.25">
      <c r="A667" s="62"/>
      <c r="B667" s="62"/>
      <c r="C667" s="62"/>
      <c r="D667" s="62"/>
      <c r="E667" s="74"/>
      <c r="F667" s="62"/>
      <c r="G667" s="74"/>
      <c r="H667" s="75"/>
    </row>
    <row r="668" spans="1:8" ht="12.5" x14ac:dyDescent="0.25">
      <c r="A668" s="62"/>
      <c r="B668" s="62"/>
      <c r="C668" s="62"/>
      <c r="D668" s="62"/>
      <c r="E668" s="74"/>
      <c r="F668" s="62"/>
      <c r="G668" s="74"/>
      <c r="H668" s="75"/>
    </row>
    <row r="669" spans="1:8" ht="12.5" x14ac:dyDescent="0.25">
      <c r="A669" s="62"/>
      <c r="B669" s="62"/>
      <c r="C669" s="62"/>
      <c r="D669" s="62"/>
      <c r="E669" s="74"/>
      <c r="F669" s="62"/>
      <c r="G669" s="74"/>
      <c r="H669" s="75"/>
    </row>
    <row r="670" spans="1:8" ht="12.5" x14ac:dyDescent="0.25">
      <c r="A670" s="62"/>
      <c r="B670" s="62"/>
      <c r="C670" s="62"/>
      <c r="D670" s="62"/>
      <c r="E670" s="74"/>
      <c r="F670" s="62"/>
      <c r="G670" s="74"/>
      <c r="H670" s="75"/>
    </row>
    <row r="671" spans="1:8" ht="12.5" x14ac:dyDescent="0.25">
      <c r="A671" s="62"/>
      <c r="B671" s="62"/>
      <c r="C671" s="62"/>
      <c r="D671" s="62"/>
      <c r="E671" s="74"/>
      <c r="F671" s="62"/>
      <c r="G671" s="74"/>
      <c r="H671" s="75"/>
    </row>
    <row r="672" spans="1:8" ht="12.5" x14ac:dyDescent="0.25">
      <c r="A672" s="62"/>
      <c r="B672" s="62"/>
      <c r="C672" s="62"/>
      <c r="D672" s="62"/>
      <c r="E672" s="74"/>
      <c r="F672" s="62"/>
      <c r="G672" s="74"/>
      <c r="H672" s="75"/>
    </row>
    <row r="673" spans="1:8" ht="12.5" x14ac:dyDescent="0.25">
      <c r="A673" s="62"/>
      <c r="B673" s="62"/>
      <c r="C673" s="62"/>
      <c r="D673" s="62"/>
      <c r="E673" s="74"/>
      <c r="F673" s="62"/>
      <c r="G673" s="74"/>
      <c r="H673" s="75"/>
    </row>
    <row r="674" spans="1:8" ht="12.5" x14ac:dyDescent="0.25">
      <c r="A674" s="62"/>
      <c r="B674" s="62"/>
      <c r="C674" s="62"/>
      <c r="D674" s="62"/>
      <c r="E674" s="74"/>
      <c r="F674" s="62"/>
      <c r="G674" s="74"/>
      <c r="H674" s="75"/>
    </row>
    <row r="675" spans="1:8" ht="12.5" x14ac:dyDescent="0.25">
      <c r="A675" s="62"/>
      <c r="B675" s="62"/>
      <c r="C675" s="62"/>
      <c r="D675" s="62"/>
      <c r="E675" s="74"/>
      <c r="F675" s="62"/>
      <c r="G675" s="74"/>
      <c r="H675" s="75"/>
    </row>
    <row r="676" spans="1:8" ht="12.5" x14ac:dyDescent="0.25">
      <c r="A676" s="62"/>
      <c r="B676" s="62"/>
      <c r="C676" s="62"/>
      <c r="D676" s="62"/>
      <c r="E676" s="74"/>
      <c r="F676" s="62"/>
      <c r="G676" s="74"/>
      <c r="H676" s="75"/>
    </row>
    <row r="677" spans="1:8" ht="12.5" x14ac:dyDescent="0.25">
      <c r="A677" s="62"/>
      <c r="B677" s="62"/>
      <c r="C677" s="62"/>
      <c r="D677" s="62"/>
      <c r="E677" s="74"/>
      <c r="F677" s="62"/>
      <c r="G677" s="74"/>
      <c r="H677" s="75"/>
    </row>
    <row r="678" spans="1:8" ht="12.5" x14ac:dyDescent="0.25">
      <c r="A678" s="62"/>
      <c r="B678" s="62"/>
      <c r="C678" s="62"/>
      <c r="D678" s="62"/>
      <c r="E678" s="74"/>
      <c r="F678" s="62"/>
      <c r="G678" s="74"/>
      <c r="H678" s="75"/>
    </row>
    <row r="679" spans="1:8" ht="12.5" x14ac:dyDescent="0.25">
      <c r="A679" s="62"/>
      <c r="B679" s="62"/>
      <c r="C679" s="62"/>
      <c r="D679" s="62"/>
      <c r="E679" s="74"/>
      <c r="F679" s="62"/>
      <c r="G679" s="74"/>
      <c r="H679" s="75"/>
    </row>
    <row r="680" spans="1:8" ht="12.5" x14ac:dyDescent="0.25">
      <c r="A680" s="62"/>
      <c r="B680" s="62"/>
      <c r="C680" s="62"/>
      <c r="D680" s="62"/>
      <c r="E680" s="74"/>
      <c r="F680" s="62"/>
      <c r="G680" s="74"/>
      <c r="H680" s="75"/>
    </row>
    <row r="681" spans="1:8" ht="12.5" x14ac:dyDescent="0.25">
      <c r="A681" s="62"/>
      <c r="B681" s="62"/>
      <c r="C681" s="62"/>
      <c r="D681" s="62"/>
      <c r="E681" s="74"/>
      <c r="F681" s="62"/>
      <c r="G681" s="74"/>
      <c r="H681" s="75"/>
    </row>
    <row r="682" spans="1:8" ht="12.5" x14ac:dyDescent="0.25">
      <c r="A682" s="62"/>
      <c r="B682" s="62"/>
      <c r="C682" s="62"/>
      <c r="D682" s="62"/>
      <c r="E682" s="74"/>
      <c r="F682" s="62"/>
      <c r="G682" s="74"/>
      <c r="H682" s="75"/>
    </row>
    <row r="683" spans="1:8" ht="12.5" x14ac:dyDescent="0.25">
      <c r="A683" s="62"/>
      <c r="B683" s="62"/>
      <c r="C683" s="62"/>
      <c r="D683" s="62"/>
      <c r="E683" s="74"/>
      <c r="F683" s="62"/>
      <c r="G683" s="74"/>
      <c r="H683" s="75"/>
    </row>
    <row r="684" spans="1:8" ht="12.5" x14ac:dyDescent="0.25">
      <c r="A684" s="62"/>
      <c r="B684" s="62"/>
      <c r="C684" s="62"/>
      <c r="D684" s="62"/>
      <c r="E684" s="74"/>
      <c r="F684" s="62"/>
      <c r="G684" s="74"/>
      <c r="H684" s="75"/>
    </row>
    <row r="685" spans="1:8" ht="12.5" x14ac:dyDescent="0.25">
      <c r="A685" s="62"/>
      <c r="B685" s="62"/>
      <c r="C685" s="62"/>
      <c r="D685" s="62"/>
      <c r="E685" s="74"/>
      <c r="F685" s="62"/>
      <c r="G685" s="74"/>
      <c r="H685" s="75"/>
    </row>
    <row r="686" spans="1:8" ht="12.5" x14ac:dyDescent="0.25">
      <c r="A686" s="62"/>
      <c r="B686" s="62"/>
      <c r="C686" s="62"/>
      <c r="D686" s="62"/>
      <c r="E686" s="74"/>
      <c r="F686" s="62"/>
      <c r="G686" s="74"/>
      <c r="H686" s="75"/>
    </row>
    <row r="687" spans="1:8" ht="12.5" x14ac:dyDescent="0.25">
      <c r="A687" s="62"/>
      <c r="B687" s="62"/>
      <c r="C687" s="62"/>
      <c r="D687" s="62"/>
      <c r="E687" s="74"/>
      <c r="F687" s="62"/>
      <c r="G687" s="74"/>
      <c r="H687" s="75"/>
    </row>
    <row r="688" spans="1:8" ht="12.5" x14ac:dyDescent="0.25">
      <c r="A688" s="62"/>
      <c r="B688" s="62"/>
      <c r="C688" s="62"/>
      <c r="D688" s="62"/>
      <c r="E688" s="74"/>
      <c r="F688" s="62"/>
      <c r="G688" s="74"/>
      <c r="H688" s="75"/>
    </row>
    <row r="689" spans="1:8" ht="12.5" x14ac:dyDescent="0.25">
      <c r="A689" s="62"/>
      <c r="B689" s="62"/>
      <c r="C689" s="62"/>
      <c r="D689" s="62"/>
      <c r="E689" s="74"/>
      <c r="F689" s="62"/>
      <c r="G689" s="74"/>
      <c r="H689" s="75"/>
    </row>
    <row r="690" spans="1:8" ht="12.5" x14ac:dyDescent="0.25">
      <c r="A690" s="62"/>
      <c r="B690" s="62"/>
      <c r="C690" s="62"/>
      <c r="D690" s="62"/>
      <c r="E690" s="74"/>
      <c r="F690" s="62"/>
      <c r="G690" s="74"/>
      <c r="H690" s="75"/>
    </row>
    <row r="691" spans="1:8" ht="12.5" x14ac:dyDescent="0.25">
      <c r="A691" s="62"/>
      <c r="B691" s="62"/>
      <c r="C691" s="62"/>
      <c r="D691" s="62"/>
      <c r="E691" s="74"/>
      <c r="F691" s="62"/>
      <c r="G691" s="74"/>
      <c r="H691" s="75"/>
    </row>
    <row r="692" spans="1:8" ht="12.5" x14ac:dyDescent="0.25">
      <c r="A692" s="62"/>
      <c r="B692" s="62"/>
      <c r="C692" s="62"/>
      <c r="D692" s="62"/>
      <c r="E692" s="74"/>
      <c r="F692" s="62"/>
      <c r="G692" s="74"/>
      <c r="H692" s="75"/>
    </row>
    <row r="693" spans="1:8" ht="12.5" x14ac:dyDescent="0.25">
      <c r="A693" s="62"/>
      <c r="B693" s="62"/>
      <c r="C693" s="62"/>
      <c r="D693" s="62"/>
      <c r="E693" s="74"/>
      <c r="F693" s="62"/>
      <c r="G693" s="74"/>
      <c r="H693" s="75"/>
    </row>
    <row r="694" spans="1:8" ht="12.5" x14ac:dyDescent="0.25">
      <c r="A694" s="62"/>
      <c r="B694" s="62"/>
      <c r="C694" s="62"/>
      <c r="D694" s="62"/>
      <c r="E694" s="74"/>
      <c r="F694" s="62"/>
      <c r="G694" s="74"/>
      <c r="H694" s="75"/>
    </row>
    <row r="695" spans="1:8" ht="12.5" x14ac:dyDescent="0.25">
      <c r="A695" s="62"/>
      <c r="B695" s="62"/>
      <c r="C695" s="62"/>
      <c r="D695" s="62"/>
      <c r="E695" s="74"/>
      <c r="F695" s="62"/>
      <c r="G695" s="74"/>
      <c r="H695" s="75"/>
    </row>
    <row r="696" spans="1:8" ht="12.5" x14ac:dyDescent="0.25">
      <c r="A696" s="62"/>
      <c r="B696" s="62"/>
      <c r="C696" s="62"/>
      <c r="D696" s="62"/>
      <c r="E696" s="74"/>
      <c r="F696" s="62"/>
      <c r="G696" s="74"/>
      <c r="H696" s="75"/>
    </row>
    <row r="697" spans="1:8" ht="12.5" x14ac:dyDescent="0.25">
      <c r="A697" s="62"/>
      <c r="B697" s="62"/>
      <c r="C697" s="62"/>
      <c r="D697" s="62"/>
      <c r="E697" s="74"/>
      <c r="F697" s="62"/>
      <c r="G697" s="74"/>
      <c r="H697" s="75"/>
    </row>
    <row r="698" spans="1:8" ht="12.5" x14ac:dyDescent="0.25">
      <c r="A698" s="62"/>
      <c r="B698" s="62"/>
      <c r="C698" s="62"/>
      <c r="D698" s="62"/>
      <c r="E698" s="74"/>
      <c r="F698" s="62"/>
      <c r="G698" s="74"/>
      <c r="H698" s="75"/>
    </row>
    <row r="699" spans="1:8" ht="12.5" x14ac:dyDescent="0.25">
      <c r="A699" s="62"/>
      <c r="B699" s="62"/>
      <c r="C699" s="62"/>
      <c r="D699" s="62"/>
      <c r="E699" s="74"/>
      <c r="F699" s="62"/>
      <c r="G699" s="74"/>
      <c r="H699" s="75"/>
    </row>
    <row r="700" spans="1:8" ht="12.5" x14ac:dyDescent="0.25">
      <c r="A700" s="62"/>
      <c r="B700" s="62"/>
      <c r="C700" s="62"/>
      <c r="D700" s="62"/>
      <c r="E700" s="74"/>
      <c r="F700" s="62"/>
      <c r="G700" s="74"/>
      <c r="H700" s="75"/>
    </row>
    <row r="701" spans="1:8" ht="12.5" x14ac:dyDescent="0.25">
      <c r="A701" s="62"/>
      <c r="B701" s="62"/>
      <c r="C701" s="62"/>
      <c r="D701" s="62"/>
      <c r="E701" s="74"/>
      <c r="F701" s="62"/>
      <c r="G701" s="74"/>
      <c r="H701" s="75"/>
    </row>
    <row r="702" spans="1:8" ht="12.5" x14ac:dyDescent="0.25">
      <c r="A702" s="62"/>
      <c r="B702" s="62"/>
      <c r="C702" s="62"/>
      <c r="D702" s="62"/>
      <c r="E702" s="74"/>
      <c r="F702" s="62"/>
      <c r="G702" s="74"/>
      <c r="H702" s="75"/>
    </row>
    <row r="703" spans="1:8" ht="12.5" x14ac:dyDescent="0.25">
      <c r="A703" s="62"/>
      <c r="B703" s="62"/>
      <c r="C703" s="62"/>
      <c r="D703" s="62"/>
      <c r="E703" s="74"/>
      <c r="F703" s="62"/>
      <c r="G703" s="74"/>
      <c r="H703" s="75"/>
    </row>
    <row r="704" spans="1:8" ht="12.5" x14ac:dyDescent="0.25">
      <c r="A704" s="62"/>
      <c r="B704" s="62"/>
      <c r="C704" s="62"/>
      <c r="D704" s="62"/>
      <c r="E704" s="74"/>
      <c r="F704" s="62"/>
      <c r="G704" s="74"/>
      <c r="H704" s="75"/>
    </row>
    <row r="705" spans="1:8" ht="12.5" x14ac:dyDescent="0.25">
      <c r="A705" s="62"/>
      <c r="B705" s="62"/>
      <c r="C705" s="62"/>
      <c r="D705" s="62"/>
      <c r="E705" s="74"/>
      <c r="F705" s="62"/>
      <c r="G705" s="74"/>
      <c r="H705" s="75"/>
    </row>
    <row r="706" spans="1:8" ht="12.5" x14ac:dyDescent="0.25">
      <c r="A706" s="62"/>
      <c r="B706" s="62"/>
      <c r="C706" s="62"/>
      <c r="D706" s="62"/>
      <c r="E706" s="74"/>
      <c r="F706" s="62"/>
      <c r="G706" s="74"/>
      <c r="H706" s="75"/>
    </row>
    <row r="707" spans="1:8" ht="12.5" x14ac:dyDescent="0.25">
      <c r="A707" s="62"/>
      <c r="B707" s="62"/>
      <c r="C707" s="62"/>
      <c r="D707" s="62"/>
      <c r="E707" s="74"/>
      <c r="F707" s="62"/>
      <c r="G707" s="74"/>
      <c r="H707" s="75"/>
    </row>
    <row r="708" spans="1:8" ht="12.5" x14ac:dyDescent="0.25">
      <c r="A708" s="62"/>
      <c r="B708" s="62"/>
      <c r="C708" s="62"/>
      <c r="D708" s="62"/>
      <c r="E708" s="74"/>
      <c r="F708" s="62"/>
      <c r="G708" s="74"/>
      <c r="H708" s="75"/>
    </row>
    <row r="709" spans="1:8" ht="12.5" x14ac:dyDescent="0.25">
      <c r="A709" s="62"/>
      <c r="B709" s="62"/>
      <c r="C709" s="62"/>
      <c r="D709" s="62"/>
      <c r="E709" s="74"/>
      <c r="F709" s="62"/>
      <c r="G709" s="74"/>
      <c r="H709" s="75"/>
    </row>
    <row r="710" spans="1:8" ht="12.5" x14ac:dyDescent="0.25">
      <c r="A710" s="62"/>
      <c r="B710" s="62"/>
      <c r="C710" s="62"/>
      <c r="D710" s="62"/>
      <c r="E710" s="74"/>
      <c r="F710" s="62"/>
      <c r="G710" s="74"/>
      <c r="H710" s="75"/>
    </row>
    <row r="711" spans="1:8" ht="12.5" x14ac:dyDescent="0.25">
      <c r="A711" s="62"/>
      <c r="B711" s="62"/>
      <c r="C711" s="62"/>
      <c r="D711" s="62"/>
      <c r="E711" s="74"/>
      <c r="F711" s="62"/>
      <c r="G711" s="74"/>
      <c r="H711" s="75"/>
    </row>
    <row r="712" spans="1:8" ht="12.5" x14ac:dyDescent="0.25">
      <c r="A712" s="62"/>
      <c r="B712" s="62"/>
      <c r="C712" s="62"/>
      <c r="D712" s="62"/>
      <c r="E712" s="74"/>
      <c r="F712" s="62"/>
      <c r="G712" s="74"/>
      <c r="H712" s="75"/>
    </row>
    <row r="713" spans="1:8" ht="12.5" x14ac:dyDescent="0.25">
      <c r="A713" s="62"/>
      <c r="B713" s="62"/>
      <c r="C713" s="62"/>
      <c r="D713" s="62"/>
      <c r="E713" s="74"/>
      <c r="F713" s="62"/>
      <c r="G713" s="74"/>
      <c r="H713" s="75"/>
    </row>
    <row r="714" spans="1:8" ht="12.5" x14ac:dyDescent="0.25">
      <c r="A714" s="62"/>
      <c r="B714" s="62"/>
      <c r="C714" s="62"/>
      <c r="D714" s="62"/>
      <c r="E714" s="74"/>
      <c r="F714" s="62"/>
      <c r="G714" s="74"/>
      <c r="H714" s="75"/>
    </row>
    <row r="715" spans="1:8" ht="12.5" x14ac:dyDescent="0.25">
      <c r="A715" s="62"/>
      <c r="B715" s="62"/>
      <c r="C715" s="62"/>
      <c r="D715" s="62"/>
      <c r="E715" s="74"/>
      <c r="F715" s="62"/>
      <c r="G715" s="74"/>
      <c r="H715" s="75"/>
    </row>
    <row r="716" spans="1:8" ht="12.5" x14ac:dyDescent="0.25">
      <c r="A716" s="62"/>
      <c r="B716" s="62"/>
      <c r="C716" s="62"/>
      <c r="D716" s="62"/>
      <c r="E716" s="74"/>
      <c r="F716" s="62"/>
      <c r="G716" s="74"/>
      <c r="H716" s="75"/>
    </row>
    <row r="717" spans="1:8" ht="12.5" x14ac:dyDescent="0.25">
      <c r="A717" s="62"/>
      <c r="B717" s="62"/>
      <c r="C717" s="62"/>
      <c r="D717" s="62"/>
      <c r="E717" s="74"/>
      <c r="F717" s="62"/>
      <c r="G717" s="74"/>
      <c r="H717" s="75"/>
    </row>
    <row r="718" spans="1:8" ht="12.5" x14ac:dyDescent="0.25">
      <c r="A718" s="62"/>
      <c r="B718" s="62"/>
      <c r="C718" s="62"/>
      <c r="D718" s="62"/>
      <c r="E718" s="74"/>
      <c r="F718" s="62"/>
      <c r="G718" s="74"/>
      <c r="H718" s="75"/>
    </row>
    <row r="719" spans="1:8" ht="12.5" x14ac:dyDescent="0.25">
      <c r="A719" s="62"/>
      <c r="B719" s="62"/>
      <c r="C719" s="62"/>
      <c r="D719" s="62"/>
      <c r="E719" s="74"/>
      <c r="F719" s="62"/>
      <c r="G719" s="74"/>
      <c r="H719" s="75"/>
    </row>
    <row r="720" spans="1:8" ht="12.5" x14ac:dyDescent="0.25">
      <c r="A720" s="62"/>
      <c r="B720" s="62"/>
      <c r="C720" s="62"/>
      <c r="D720" s="62"/>
      <c r="E720" s="74"/>
      <c r="F720" s="62"/>
      <c r="G720" s="74"/>
      <c r="H720" s="75"/>
    </row>
    <row r="721" spans="1:8" ht="12.5" x14ac:dyDescent="0.25">
      <c r="A721" s="62"/>
      <c r="B721" s="62"/>
      <c r="C721" s="62"/>
      <c r="D721" s="62"/>
      <c r="E721" s="74"/>
      <c r="F721" s="62"/>
      <c r="G721" s="74"/>
      <c r="H721" s="75"/>
    </row>
    <row r="722" spans="1:8" ht="12.5" x14ac:dyDescent="0.25">
      <c r="A722" s="62"/>
      <c r="B722" s="62"/>
      <c r="C722" s="62"/>
      <c r="D722" s="62"/>
      <c r="E722" s="74"/>
      <c r="F722" s="62"/>
      <c r="G722" s="74"/>
      <c r="H722" s="75"/>
    </row>
    <row r="723" spans="1:8" ht="12.5" x14ac:dyDescent="0.25">
      <c r="A723" s="62"/>
      <c r="B723" s="62"/>
      <c r="C723" s="62"/>
      <c r="D723" s="62"/>
      <c r="E723" s="74"/>
      <c r="F723" s="62"/>
      <c r="G723" s="74"/>
      <c r="H723" s="75"/>
    </row>
    <row r="724" spans="1:8" ht="12.5" x14ac:dyDescent="0.25">
      <c r="A724" s="62"/>
      <c r="B724" s="62"/>
      <c r="C724" s="62"/>
      <c r="D724" s="62"/>
      <c r="E724" s="74"/>
      <c r="F724" s="62"/>
      <c r="G724" s="74"/>
      <c r="H724" s="75"/>
    </row>
    <row r="725" spans="1:8" ht="12.5" x14ac:dyDescent="0.25">
      <c r="A725" s="62"/>
      <c r="B725" s="62"/>
      <c r="C725" s="62"/>
      <c r="D725" s="62"/>
      <c r="E725" s="74"/>
      <c r="F725" s="62"/>
      <c r="G725" s="74"/>
      <c r="H725" s="75"/>
    </row>
    <row r="726" spans="1:8" ht="12.5" x14ac:dyDescent="0.25">
      <c r="A726" s="62"/>
      <c r="B726" s="62"/>
      <c r="C726" s="62"/>
      <c r="D726" s="62"/>
      <c r="E726" s="74"/>
      <c r="F726" s="62"/>
      <c r="G726" s="74"/>
      <c r="H726" s="75"/>
    </row>
    <row r="727" spans="1:8" ht="12.5" x14ac:dyDescent="0.25">
      <c r="A727" s="62"/>
      <c r="B727" s="62"/>
      <c r="C727" s="62"/>
      <c r="D727" s="62"/>
      <c r="E727" s="74"/>
      <c r="F727" s="62"/>
      <c r="G727" s="74"/>
      <c r="H727" s="75"/>
    </row>
    <row r="728" spans="1:8" ht="12.5" x14ac:dyDescent="0.25">
      <c r="A728" s="62"/>
      <c r="B728" s="62"/>
      <c r="C728" s="62"/>
      <c r="D728" s="62"/>
      <c r="E728" s="74"/>
      <c r="F728" s="62"/>
      <c r="G728" s="74"/>
      <c r="H728" s="75"/>
    </row>
    <row r="729" spans="1:8" ht="12.5" x14ac:dyDescent="0.25">
      <c r="A729" s="62"/>
      <c r="B729" s="62"/>
      <c r="C729" s="62"/>
      <c r="D729" s="62"/>
      <c r="E729" s="74"/>
      <c r="F729" s="62"/>
      <c r="G729" s="74"/>
      <c r="H729" s="75"/>
    </row>
    <row r="730" spans="1:8" ht="12.5" x14ac:dyDescent="0.25">
      <c r="A730" s="62"/>
      <c r="B730" s="62"/>
      <c r="C730" s="62"/>
      <c r="D730" s="62"/>
      <c r="E730" s="74"/>
      <c r="F730" s="62"/>
      <c r="G730" s="74"/>
      <c r="H730" s="75"/>
    </row>
    <row r="731" spans="1:8" ht="12.5" x14ac:dyDescent="0.25">
      <c r="A731" s="62"/>
      <c r="B731" s="62"/>
      <c r="C731" s="62"/>
      <c r="D731" s="62"/>
      <c r="E731" s="74"/>
      <c r="F731" s="62"/>
      <c r="G731" s="74"/>
      <c r="H731" s="75"/>
    </row>
    <row r="732" spans="1:8" ht="12.5" x14ac:dyDescent="0.25">
      <c r="A732" s="62"/>
      <c r="B732" s="62"/>
      <c r="C732" s="62"/>
      <c r="D732" s="62"/>
      <c r="E732" s="74"/>
      <c r="F732" s="62"/>
      <c r="G732" s="74"/>
      <c r="H732" s="75"/>
    </row>
    <row r="733" spans="1:8" ht="12.5" x14ac:dyDescent="0.25">
      <c r="A733" s="62"/>
      <c r="B733" s="62"/>
      <c r="C733" s="62"/>
      <c r="D733" s="62"/>
      <c r="E733" s="74"/>
      <c r="F733" s="62"/>
      <c r="G733" s="74"/>
      <c r="H733" s="75"/>
    </row>
    <row r="734" spans="1:8" ht="12.5" x14ac:dyDescent="0.25">
      <c r="A734" s="62"/>
      <c r="B734" s="62"/>
      <c r="C734" s="62"/>
      <c r="D734" s="62"/>
      <c r="E734" s="74"/>
      <c r="F734" s="62"/>
      <c r="G734" s="74"/>
      <c r="H734" s="75"/>
    </row>
    <row r="735" spans="1:8" ht="12.5" x14ac:dyDescent="0.25">
      <c r="A735" s="62"/>
      <c r="B735" s="62"/>
      <c r="C735" s="62"/>
      <c r="D735" s="62"/>
      <c r="E735" s="74"/>
      <c r="F735" s="62"/>
      <c r="G735" s="74"/>
      <c r="H735" s="75"/>
    </row>
    <row r="736" spans="1:8" ht="12.5" x14ac:dyDescent="0.25">
      <c r="A736" s="62"/>
      <c r="B736" s="62"/>
      <c r="C736" s="62"/>
      <c r="D736" s="62"/>
      <c r="E736" s="74"/>
      <c r="F736" s="62"/>
      <c r="G736" s="74"/>
      <c r="H736" s="75"/>
    </row>
    <row r="737" spans="1:8" ht="12.5" x14ac:dyDescent="0.25">
      <c r="A737" s="62"/>
      <c r="B737" s="62"/>
      <c r="C737" s="62"/>
      <c r="D737" s="62"/>
      <c r="E737" s="74"/>
      <c r="F737" s="62"/>
      <c r="G737" s="74"/>
      <c r="H737" s="75"/>
    </row>
    <row r="738" spans="1:8" ht="12.5" x14ac:dyDescent="0.25">
      <c r="A738" s="62"/>
      <c r="B738" s="62"/>
      <c r="C738" s="62"/>
      <c r="D738" s="62"/>
      <c r="E738" s="74"/>
      <c r="F738" s="62"/>
      <c r="G738" s="74"/>
      <c r="H738" s="75"/>
    </row>
    <row r="739" spans="1:8" ht="12.5" x14ac:dyDescent="0.25">
      <c r="A739" s="62"/>
      <c r="B739" s="62"/>
      <c r="C739" s="62"/>
      <c r="D739" s="62"/>
      <c r="E739" s="74"/>
      <c r="F739" s="62"/>
      <c r="G739" s="74"/>
      <c r="H739" s="75"/>
    </row>
    <row r="740" spans="1:8" ht="12.5" x14ac:dyDescent="0.25">
      <c r="A740" s="62"/>
      <c r="B740" s="62"/>
      <c r="C740" s="62"/>
      <c r="D740" s="62"/>
      <c r="E740" s="74"/>
      <c r="F740" s="62"/>
      <c r="G740" s="74"/>
      <c r="H740" s="75"/>
    </row>
    <row r="741" spans="1:8" ht="12.5" x14ac:dyDescent="0.25">
      <c r="A741" s="62"/>
      <c r="B741" s="62"/>
      <c r="C741" s="62"/>
      <c r="D741" s="62"/>
      <c r="E741" s="74"/>
      <c r="F741" s="62"/>
      <c r="G741" s="74"/>
      <c r="H741" s="75"/>
    </row>
    <row r="742" spans="1:8" ht="12.5" x14ac:dyDescent="0.25">
      <c r="A742" s="62"/>
      <c r="B742" s="62"/>
      <c r="C742" s="62"/>
      <c r="D742" s="62"/>
      <c r="E742" s="74"/>
      <c r="F742" s="62"/>
      <c r="G742" s="74"/>
      <c r="H742" s="75"/>
    </row>
    <row r="743" spans="1:8" ht="12.5" x14ac:dyDescent="0.25">
      <c r="A743" s="62"/>
      <c r="B743" s="62"/>
      <c r="C743" s="62"/>
      <c r="D743" s="62"/>
      <c r="E743" s="74"/>
      <c r="F743" s="62"/>
      <c r="G743" s="74"/>
      <c r="H743" s="75"/>
    </row>
    <row r="744" spans="1:8" ht="12.5" x14ac:dyDescent="0.25">
      <c r="A744" s="62"/>
      <c r="B744" s="62"/>
      <c r="C744" s="62"/>
      <c r="D744" s="62"/>
      <c r="E744" s="74"/>
      <c r="F744" s="62"/>
      <c r="G744" s="74"/>
      <c r="H744" s="75"/>
    </row>
    <row r="745" spans="1:8" ht="12.5" x14ac:dyDescent="0.25">
      <c r="A745" s="62"/>
      <c r="B745" s="62"/>
      <c r="C745" s="62"/>
      <c r="D745" s="62"/>
      <c r="E745" s="74"/>
      <c r="F745" s="62"/>
      <c r="G745" s="74"/>
      <c r="H745" s="75"/>
    </row>
    <row r="746" spans="1:8" ht="12.5" x14ac:dyDescent="0.25">
      <c r="A746" s="62"/>
      <c r="B746" s="62"/>
      <c r="C746" s="62"/>
      <c r="D746" s="62"/>
      <c r="E746" s="74"/>
      <c r="F746" s="62"/>
      <c r="G746" s="74"/>
      <c r="H746" s="75"/>
    </row>
    <row r="747" spans="1:8" ht="12.5" x14ac:dyDescent="0.25">
      <c r="A747" s="62"/>
      <c r="B747" s="62"/>
      <c r="C747" s="62"/>
      <c r="D747" s="62"/>
      <c r="E747" s="74"/>
      <c r="F747" s="62"/>
      <c r="G747" s="74"/>
      <c r="H747" s="75"/>
    </row>
    <row r="748" spans="1:8" ht="12.5" x14ac:dyDescent="0.25">
      <c r="A748" s="62"/>
      <c r="B748" s="62"/>
      <c r="C748" s="62"/>
      <c r="D748" s="62"/>
      <c r="E748" s="74"/>
      <c r="F748" s="62"/>
      <c r="G748" s="74"/>
      <c r="H748" s="75"/>
    </row>
    <row r="749" spans="1:8" ht="12.5" x14ac:dyDescent="0.25">
      <c r="A749" s="62"/>
      <c r="B749" s="62"/>
      <c r="C749" s="62"/>
      <c r="D749" s="62"/>
      <c r="E749" s="74"/>
      <c r="F749" s="62"/>
      <c r="G749" s="74"/>
      <c r="H749" s="75"/>
    </row>
    <row r="750" spans="1:8" ht="12.5" x14ac:dyDescent="0.25">
      <c r="A750" s="62"/>
      <c r="B750" s="62"/>
      <c r="C750" s="62"/>
      <c r="D750" s="62"/>
      <c r="E750" s="74"/>
      <c r="F750" s="62"/>
      <c r="G750" s="74"/>
      <c r="H750" s="75"/>
    </row>
    <row r="751" spans="1:8" ht="12.5" x14ac:dyDescent="0.25">
      <c r="A751" s="62"/>
      <c r="B751" s="62"/>
      <c r="C751" s="62"/>
      <c r="D751" s="62"/>
      <c r="E751" s="74"/>
      <c r="F751" s="62"/>
      <c r="G751" s="74"/>
      <c r="H751" s="75"/>
    </row>
    <row r="752" spans="1:8" ht="12.5" x14ac:dyDescent="0.25">
      <c r="A752" s="62"/>
      <c r="B752" s="62"/>
      <c r="C752" s="62"/>
      <c r="D752" s="62"/>
      <c r="E752" s="74"/>
      <c r="F752" s="62"/>
      <c r="G752" s="74"/>
      <c r="H752" s="75"/>
    </row>
    <row r="753" spans="1:8" ht="12.5" x14ac:dyDescent="0.25">
      <c r="A753" s="62"/>
      <c r="B753" s="62"/>
      <c r="C753" s="62"/>
      <c r="D753" s="62"/>
      <c r="E753" s="74"/>
      <c r="F753" s="62"/>
      <c r="G753" s="74"/>
      <c r="H753" s="75"/>
    </row>
    <row r="754" spans="1:8" ht="12.5" x14ac:dyDescent="0.25">
      <c r="A754" s="62"/>
      <c r="B754" s="62"/>
      <c r="C754" s="62"/>
      <c r="D754" s="62"/>
      <c r="E754" s="74"/>
      <c r="F754" s="62"/>
      <c r="G754" s="74"/>
      <c r="H754" s="75"/>
    </row>
    <row r="755" spans="1:8" ht="12.5" x14ac:dyDescent="0.25">
      <c r="A755" s="62"/>
      <c r="B755" s="62"/>
      <c r="C755" s="62"/>
      <c r="D755" s="62"/>
      <c r="E755" s="74"/>
      <c r="F755" s="62"/>
      <c r="G755" s="74"/>
      <c r="H755" s="75"/>
    </row>
    <row r="756" spans="1:8" ht="12.5" x14ac:dyDescent="0.25">
      <c r="A756" s="62"/>
      <c r="B756" s="62"/>
      <c r="C756" s="62"/>
      <c r="D756" s="62"/>
      <c r="E756" s="74"/>
      <c r="F756" s="62"/>
      <c r="G756" s="74"/>
      <c r="H756" s="75"/>
    </row>
    <row r="757" spans="1:8" ht="12.5" x14ac:dyDescent="0.25">
      <c r="A757" s="62"/>
      <c r="B757" s="62"/>
      <c r="C757" s="62"/>
      <c r="D757" s="62"/>
      <c r="E757" s="74"/>
      <c r="F757" s="62"/>
      <c r="G757" s="74"/>
      <c r="H757" s="75"/>
    </row>
    <row r="758" spans="1:8" ht="12.5" x14ac:dyDescent="0.25">
      <c r="A758" s="62"/>
      <c r="B758" s="62"/>
      <c r="C758" s="62"/>
      <c r="D758" s="62"/>
      <c r="E758" s="74"/>
      <c r="F758" s="62"/>
      <c r="G758" s="74"/>
      <c r="H758" s="75"/>
    </row>
    <row r="759" spans="1:8" ht="12.5" x14ac:dyDescent="0.25">
      <c r="A759" s="62"/>
      <c r="B759" s="62"/>
      <c r="C759" s="62"/>
      <c r="D759" s="62"/>
      <c r="E759" s="74"/>
      <c r="F759" s="62"/>
      <c r="G759" s="74"/>
      <c r="H759" s="75"/>
    </row>
    <row r="760" spans="1:8" ht="12.5" x14ac:dyDescent="0.25">
      <c r="A760" s="62"/>
      <c r="B760" s="62"/>
      <c r="C760" s="62"/>
      <c r="D760" s="62"/>
      <c r="E760" s="74"/>
      <c r="F760" s="62"/>
      <c r="G760" s="74"/>
      <c r="H760" s="75"/>
    </row>
    <row r="761" spans="1:8" ht="12.5" x14ac:dyDescent="0.25">
      <c r="A761" s="62"/>
      <c r="B761" s="62"/>
      <c r="C761" s="62"/>
      <c r="D761" s="62"/>
      <c r="E761" s="74"/>
      <c r="F761" s="62"/>
      <c r="G761" s="74"/>
      <c r="H761" s="75"/>
    </row>
    <row r="762" spans="1:8" ht="12.5" x14ac:dyDescent="0.25">
      <c r="A762" s="62"/>
      <c r="B762" s="62"/>
      <c r="C762" s="62"/>
      <c r="D762" s="62"/>
      <c r="E762" s="74"/>
      <c r="F762" s="62"/>
      <c r="G762" s="74"/>
      <c r="H762" s="75"/>
    </row>
    <row r="763" spans="1:8" ht="12.5" x14ac:dyDescent="0.25">
      <c r="A763" s="62"/>
      <c r="B763" s="62"/>
      <c r="C763" s="62"/>
      <c r="D763" s="62"/>
      <c r="E763" s="74"/>
      <c r="F763" s="62"/>
      <c r="G763" s="74"/>
      <c r="H763" s="75"/>
    </row>
    <row r="764" spans="1:8" ht="12.5" x14ac:dyDescent="0.25">
      <c r="A764" s="62"/>
      <c r="B764" s="62"/>
      <c r="C764" s="62"/>
      <c r="D764" s="62"/>
      <c r="E764" s="74"/>
      <c r="F764" s="62"/>
      <c r="G764" s="74"/>
      <c r="H764" s="75"/>
    </row>
    <row r="765" spans="1:8" ht="12.5" x14ac:dyDescent="0.25">
      <c r="A765" s="62"/>
      <c r="B765" s="62"/>
      <c r="C765" s="62"/>
      <c r="D765" s="62"/>
      <c r="E765" s="74"/>
      <c r="F765" s="62"/>
      <c r="G765" s="74"/>
      <c r="H765" s="75"/>
    </row>
    <row r="766" spans="1:8" ht="12.5" x14ac:dyDescent="0.25">
      <c r="A766" s="62"/>
      <c r="B766" s="62"/>
      <c r="C766" s="62"/>
      <c r="D766" s="62"/>
      <c r="E766" s="74"/>
      <c r="F766" s="62"/>
      <c r="G766" s="74"/>
      <c r="H766" s="75"/>
    </row>
    <row r="767" spans="1:8" ht="12.5" x14ac:dyDescent="0.25">
      <c r="A767" s="62"/>
      <c r="B767" s="62"/>
      <c r="C767" s="62"/>
      <c r="D767" s="62"/>
      <c r="E767" s="74"/>
      <c r="F767" s="62"/>
      <c r="G767" s="74"/>
      <c r="H767" s="75"/>
    </row>
    <row r="768" spans="1:8" ht="12.5" x14ac:dyDescent="0.25">
      <c r="A768" s="62"/>
      <c r="B768" s="62"/>
      <c r="C768" s="62"/>
      <c r="D768" s="62"/>
      <c r="E768" s="74"/>
      <c r="F768" s="62"/>
      <c r="G768" s="74"/>
      <c r="H768" s="75"/>
    </row>
    <row r="769" spans="1:8" ht="12.5" x14ac:dyDescent="0.25">
      <c r="A769" s="62"/>
      <c r="B769" s="62"/>
      <c r="C769" s="62"/>
      <c r="D769" s="62"/>
      <c r="E769" s="74"/>
      <c r="F769" s="62"/>
      <c r="G769" s="74"/>
      <c r="H769" s="75"/>
    </row>
    <row r="770" spans="1:8" ht="12.5" x14ac:dyDescent="0.25">
      <c r="A770" s="62"/>
      <c r="B770" s="62"/>
      <c r="C770" s="62"/>
      <c r="D770" s="62"/>
      <c r="E770" s="74"/>
      <c r="F770" s="62"/>
      <c r="G770" s="74"/>
      <c r="H770" s="75"/>
    </row>
    <row r="771" spans="1:8" ht="12.5" x14ac:dyDescent="0.25">
      <c r="A771" s="62"/>
      <c r="B771" s="62"/>
      <c r="C771" s="62"/>
      <c r="D771" s="62"/>
      <c r="E771" s="74"/>
      <c r="F771" s="62"/>
      <c r="G771" s="74"/>
      <c r="H771" s="75"/>
    </row>
    <row r="772" spans="1:8" ht="12.5" x14ac:dyDescent="0.25">
      <c r="A772" s="62"/>
      <c r="B772" s="62"/>
      <c r="C772" s="62"/>
      <c r="D772" s="62"/>
      <c r="E772" s="74"/>
      <c r="F772" s="62"/>
      <c r="G772" s="74"/>
      <c r="H772" s="75"/>
    </row>
    <row r="773" spans="1:8" ht="12.5" x14ac:dyDescent="0.25">
      <c r="A773" s="62"/>
      <c r="B773" s="62"/>
      <c r="C773" s="62"/>
      <c r="D773" s="62"/>
      <c r="E773" s="74"/>
      <c r="F773" s="62"/>
      <c r="G773" s="74"/>
      <c r="H773" s="75"/>
    </row>
    <row r="774" spans="1:8" ht="12.5" x14ac:dyDescent="0.25">
      <c r="A774" s="62"/>
      <c r="B774" s="62"/>
      <c r="C774" s="62"/>
      <c r="D774" s="62"/>
      <c r="E774" s="74"/>
      <c r="F774" s="62"/>
      <c r="G774" s="74"/>
      <c r="H774" s="75"/>
    </row>
    <row r="775" spans="1:8" ht="12.5" x14ac:dyDescent="0.25">
      <c r="A775" s="62"/>
      <c r="B775" s="62"/>
      <c r="C775" s="62"/>
      <c r="D775" s="62"/>
      <c r="E775" s="74"/>
      <c r="F775" s="62"/>
      <c r="G775" s="74"/>
      <c r="H775" s="75"/>
    </row>
    <row r="776" spans="1:8" ht="12.5" x14ac:dyDescent="0.25">
      <c r="A776" s="62"/>
      <c r="B776" s="62"/>
      <c r="C776" s="62"/>
      <c r="D776" s="62"/>
      <c r="E776" s="74"/>
      <c r="F776" s="62"/>
      <c r="G776" s="74"/>
      <c r="H776" s="75"/>
    </row>
    <row r="777" spans="1:8" ht="12.5" x14ac:dyDescent="0.25">
      <c r="A777" s="62"/>
      <c r="B777" s="62"/>
      <c r="C777" s="62"/>
      <c r="D777" s="62"/>
      <c r="E777" s="74"/>
      <c r="F777" s="62"/>
      <c r="G777" s="74"/>
      <c r="H777" s="75"/>
    </row>
    <row r="778" spans="1:8" ht="12.5" x14ac:dyDescent="0.25">
      <c r="A778" s="62"/>
      <c r="B778" s="62"/>
      <c r="C778" s="62"/>
      <c r="D778" s="62"/>
      <c r="E778" s="74"/>
      <c r="F778" s="62"/>
      <c r="G778" s="74"/>
      <c r="H778" s="75"/>
    </row>
    <row r="779" spans="1:8" ht="12.5" x14ac:dyDescent="0.25">
      <c r="A779" s="62"/>
      <c r="B779" s="62"/>
      <c r="C779" s="62"/>
      <c r="D779" s="62"/>
      <c r="E779" s="74"/>
      <c r="F779" s="62"/>
      <c r="G779" s="74"/>
      <c r="H779" s="75"/>
    </row>
    <row r="780" spans="1:8" ht="12.5" x14ac:dyDescent="0.25">
      <c r="A780" s="62"/>
      <c r="B780" s="62"/>
      <c r="C780" s="62"/>
      <c r="D780" s="62"/>
      <c r="E780" s="74"/>
      <c r="F780" s="62"/>
      <c r="G780" s="74"/>
      <c r="H780" s="75"/>
    </row>
    <row r="781" spans="1:8" ht="12.5" x14ac:dyDescent="0.25">
      <c r="A781" s="62"/>
      <c r="B781" s="62"/>
      <c r="C781" s="62"/>
      <c r="D781" s="62"/>
      <c r="E781" s="74"/>
      <c r="F781" s="62"/>
      <c r="G781" s="74"/>
      <c r="H781" s="75"/>
    </row>
    <row r="782" spans="1:8" ht="12.5" x14ac:dyDescent="0.25">
      <c r="A782" s="62"/>
      <c r="B782" s="62"/>
      <c r="C782" s="62"/>
      <c r="D782" s="62"/>
      <c r="E782" s="74"/>
      <c r="F782" s="62"/>
      <c r="G782" s="74"/>
      <c r="H782" s="75"/>
    </row>
    <row r="783" spans="1:8" ht="12.5" x14ac:dyDescent="0.25">
      <c r="A783" s="62"/>
      <c r="B783" s="62"/>
      <c r="C783" s="62"/>
      <c r="D783" s="62"/>
      <c r="E783" s="74"/>
      <c r="F783" s="62"/>
      <c r="G783" s="74"/>
      <c r="H783" s="75"/>
    </row>
    <row r="784" spans="1:8" ht="12.5" x14ac:dyDescent="0.25">
      <c r="A784" s="62"/>
      <c r="B784" s="62"/>
      <c r="C784" s="62"/>
      <c r="D784" s="62"/>
      <c r="E784" s="74"/>
      <c r="F784" s="62"/>
      <c r="G784" s="74"/>
      <c r="H784" s="75"/>
    </row>
    <row r="785" spans="1:8" ht="12.5" x14ac:dyDescent="0.25">
      <c r="A785" s="62"/>
      <c r="B785" s="62"/>
      <c r="C785" s="62"/>
      <c r="D785" s="62"/>
      <c r="E785" s="74"/>
      <c r="F785" s="62"/>
      <c r="G785" s="74"/>
      <c r="H785" s="75"/>
    </row>
    <row r="786" spans="1:8" ht="12.5" x14ac:dyDescent="0.25">
      <c r="A786" s="62"/>
      <c r="B786" s="62"/>
      <c r="C786" s="62"/>
      <c r="D786" s="62"/>
      <c r="E786" s="74"/>
      <c r="F786" s="62"/>
      <c r="G786" s="74"/>
      <c r="H786" s="75"/>
    </row>
    <row r="787" spans="1:8" ht="12.5" x14ac:dyDescent="0.25">
      <c r="A787" s="62"/>
      <c r="B787" s="62"/>
      <c r="C787" s="62"/>
      <c r="D787" s="62"/>
      <c r="E787" s="74"/>
      <c r="F787" s="62"/>
      <c r="G787" s="74"/>
      <c r="H787" s="75"/>
    </row>
    <row r="788" spans="1:8" ht="12.5" x14ac:dyDescent="0.25">
      <c r="A788" s="62"/>
      <c r="B788" s="62"/>
      <c r="C788" s="62"/>
      <c r="D788" s="62"/>
      <c r="E788" s="74"/>
      <c r="F788" s="62"/>
      <c r="G788" s="74"/>
      <c r="H788" s="75"/>
    </row>
    <row r="789" spans="1:8" ht="12.5" x14ac:dyDescent="0.25">
      <c r="A789" s="62"/>
      <c r="B789" s="62"/>
      <c r="C789" s="62"/>
      <c r="D789" s="62"/>
      <c r="E789" s="74"/>
      <c r="F789" s="62"/>
      <c r="G789" s="74"/>
      <c r="H789" s="75"/>
    </row>
    <row r="790" spans="1:8" ht="12.5" x14ac:dyDescent="0.25">
      <c r="A790" s="62"/>
      <c r="B790" s="62"/>
      <c r="C790" s="62"/>
      <c r="D790" s="62"/>
      <c r="E790" s="74"/>
      <c r="F790" s="62"/>
      <c r="G790" s="74"/>
      <c r="H790" s="75"/>
    </row>
    <row r="791" spans="1:8" ht="12.5" x14ac:dyDescent="0.25">
      <c r="A791" s="62"/>
      <c r="B791" s="62"/>
      <c r="C791" s="62"/>
      <c r="D791" s="62"/>
      <c r="E791" s="74"/>
      <c r="F791" s="62"/>
      <c r="G791" s="74"/>
      <c r="H791" s="75"/>
    </row>
    <row r="792" spans="1:8" ht="12.5" x14ac:dyDescent="0.25">
      <c r="A792" s="62"/>
      <c r="B792" s="62"/>
      <c r="C792" s="62"/>
      <c r="D792" s="62"/>
      <c r="E792" s="74"/>
      <c r="F792" s="62"/>
      <c r="G792" s="74"/>
      <c r="H792" s="75"/>
    </row>
    <row r="793" spans="1:8" ht="12.5" x14ac:dyDescent="0.25">
      <c r="A793" s="62"/>
      <c r="B793" s="62"/>
      <c r="C793" s="62"/>
      <c r="D793" s="62"/>
      <c r="E793" s="74"/>
      <c r="F793" s="62"/>
      <c r="G793" s="74"/>
      <c r="H793" s="75"/>
    </row>
    <row r="794" spans="1:8" ht="12.5" x14ac:dyDescent="0.25">
      <c r="A794" s="62"/>
      <c r="B794" s="62"/>
      <c r="C794" s="62"/>
      <c r="D794" s="62"/>
      <c r="E794" s="74"/>
      <c r="F794" s="62"/>
      <c r="G794" s="74"/>
      <c r="H794" s="75"/>
    </row>
    <row r="795" spans="1:8" ht="12.5" x14ac:dyDescent="0.25">
      <c r="A795" s="62"/>
      <c r="B795" s="62"/>
      <c r="C795" s="62"/>
      <c r="D795" s="62"/>
      <c r="E795" s="74"/>
      <c r="F795" s="62"/>
      <c r="G795" s="74"/>
      <c r="H795" s="75"/>
    </row>
    <row r="796" spans="1:8" ht="12.5" x14ac:dyDescent="0.25">
      <c r="A796" s="62"/>
      <c r="B796" s="62"/>
      <c r="C796" s="62"/>
      <c r="D796" s="62"/>
      <c r="E796" s="74"/>
      <c r="F796" s="62"/>
      <c r="G796" s="74"/>
      <c r="H796" s="75"/>
    </row>
    <row r="797" spans="1:8" ht="12.5" x14ac:dyDescent="0.25">
      <c r="A797" s="62"/>
      <c r="B797" s="62"/>
      <c r="C797" s="62"/>
      <c r="D797" s="62"/>
      <c r="E797" s="74"/>
      <c r="F797" s="62"/>
      <c r="G797" s="74"/>
      <c r="H797" s="75"/>
    </row>
    <row r="798" spans="1:8" ht="12.5" x14ac:dyDescent="0.25">
      <c r="A798" s="62"/>
      <c r="B798" s="62"/>
      <c r="C798" s="62"/>
      <c r="D798" s="62"/>
      <c r="E798" s="74"/>
      <c r="F798" s="62"/>
      <c r="G798" s="74"/>
      <c r="H798" s="75"/>
    </row>
    <row r="799" spans="1:8" ht="12.5" x14ac:dyDescent="0.25">
      <c r="A799" s="62"/>
      <c r="B799" s="62"/>
      <c r="C799" s="62"/>
      <c r="D799" s="62"/>
      <c r="E799" s="74"/>
      <c r="F799" s="62"/>
      <c r="G799" s="74"/>
      <c r="H799" s="75"/>
    </row>
    <row r="800" spans="1:8" ht="12.5" x14ac:dyDescent="0.25">
      <c r="A800" s="62"/>
      <c r="B800" s="62"/>
      <c r="C800" s="62"/>
      <c r="D800" s="62"/>
      <c r="E800" s="74"/>
      <c r="F800" s="62"/>
      <c r="G800" s="74"/>
      <c r="H800" s="75"/>
    </row>
    <row r="801" spans="1:8" ht="12.5" x14ac:dyDescent="0.25">
      <c r="A801" s="62"/>
      <c r="B801" s="62"/>
      <c r="C801" s="62"/>
      <c r="D801" s="62"/>
      <c r="E801" s="74"/>
      <c r="F801" s="62"/>
      <c r="G801" s="74"/>
      <c r="H801" s="75"/>
    </row>
    <row r="802" spans="1:8" ht="12.5" x14ac:dyDescent="0.25">
      <c r="A802" s="62"/>
      <c r="B802" s="62"/>
      <c r="C802" s="62"/>
      <c r="D802" s="62"/>
      <c r="E802" s="74"/>
      <c r="F802" s="62"/>
      <c r="G802" s="74"/>
      <c r="H802" s="75"/>
    </row>
    <row r="803" spans="1:8" ht="12.5" x14ac:dyDescent="0.25">
      <c r="A803" s="62"/>
      <c r="B803" s="62"/>
      <c r="C803" s="62"/>
      <c r="D803" s="62"/>
      <c r="E803" s="74"/>
      <c r="F803" s="62"/>
      <c r="G803" s="74"/>
      <c r="H803" s="75"/>
    </row>
    <row r="804" spans="1:8" ht="12.5" x14ac:dyDescent="0.25">
      <c r="A804" s="62"/>
      <c r="B804" s="62"/>
      <c r="C804" s="62"/>
      <c r="D804" s="62"/>
      <c r="E804" s="74"/>
      <c r="F804" s="62"/>
      <c r="G804" s="74"/>
      <c r="H804" s="75"/>
    </row>
    <row r="805" spans="1:8" ht="12.5" x14ac:dyDescent="0.25">
      <c r="A805" s="62"/>
      <c r="B805" s="62"/>
      <c r="C805" s="62"/>
      <c r="D805" s="62"/>
      <c r="E805" s="74"/>
      <c r="F805" s="62"/>
      <c r="G805" s="74"/>
      <c r="H805" s="75"/>
    </row>
    <row r="806" spans="1:8" ht="12.5" x14ac:dyDescent="0.25">
      <c r="A806" s="62"/>
      <c r="B806" s="62"/>
      <c r="C806" s="62"/>
      <c r="D806" s="62"/>
      <c r="E806" s="74"/>
      <c r="F806" s="62"/>
      <c r="G806" s="74"/>
      <c r="H806" s="75"/>
    </row>
    <row r="807" spans="1:8" ht="12.5" x14ac:dyDescent="0.25">
      <c r="A807" s="62"/>
      <c r="B807" s="62"/>
      <c r="C807" s="62"/>
      <c r="D807" s="62"/>
      <c r="E807" s="74"/>
      <c r="F807" s="62"/>
      <c r="G807" s="74"/>
      <c r="H807" s="75"/>
    </row>
    <row r="808" spans="1:8" ht="12.5" x14ac:dyDescent="0.25">
      <c r="A808" s="62"/>
      <c r="B808" s="62"/>
      <c r="C808" s="62"/>
      <c r="D808" s="62"/>
      <c r="E808" s="74"/>
      <c r="F808" s="62"/>
      <c r="G808" s="74"/>
      <c r="H808" s="75"/>
    </row>
    <row r="809" spans="1:8" ht="12.5" x14ac:dyDescent="0.25">
      <c r="A809" s="62"/>
      <c r="B809" s="62"/>
      <c r="C809" s="62"/>
      <c r="D809" s="62"/>
      <c r="E809" s="74"/>
      <c r="F809" s="62"/>
      <c r="G809" s="74"/>
      <c r="H809" s="75"/>
    </row>
    <row r="810" spans="1:8" ht="12.5" x14ac:dyDescent="0.25">
      <c r="A810" s="62"/>
      <c r="B810" s="62"/>
      <c r="C810" s="62"/>
      <c r="D810" s="62"/>
      <c r="E810" s="74"/>
      <c r="F810" s="62"/>
      <c r="G810" s="74"/>
      <c r="H810" s="75"/>
    </row>
    <row r="811" spans="1:8" ht="12.5" x14ac:dyDescent="0.25">
      <c r="A811" s="62"/>
      <c r="B811" s="62"/>
      <c r="C811" s="62"/>
      <c r="D811" s="62"/>
      <c r="E811" s="74"/>
      <c r="F811" s="62"/>
      <c r="G811" s="74"/>
      <c r="H811" s="75"/>
    </row>
    <row r="812" spans="1:8" ht="12.5" x14ac:dyDescent="0.25">
      <c r="A812" s="62"/>
      <c r="B812" s="62"/>
      <c r="C812" s="62"/>
      <c r="D812" s="62"/>
      <c r="E812" s="74"/>
      <c r="F812" s="62"/>
      <c r="G812" s="74"/>
      <c r="H812" s="75"/>
    </row>
    <row r="813" spans="1:8" ht="12.5" x14ac:dyDescent="0.25">
      <c r="A813" s="62"/>
      <c r="B813" s="62"/>
      <c r="C813" s="62"/>
      <c r="D813" s="62"/>
      <c r="E813" s="74"/>
      <c r="F813" s="62"/>
      <c r="G813" s="74"/>
      <c r="H813" s="75"/>
    </row>
    <row r="814" spans="1:8" ht="12.5" x14ac:dyDescent="0.25">
      <c r="A814" s="62"/>
      <c r="B814" s="62"/>
      <c r="C814" s="62"/>
      <c r="D814" s="62"/>
      <c r="E814" s="74"/>
      <c r="F814" s="62"/>
      <c r="G814" s="74"/>
      <c r="H814" s="75"/>
    </row>
    <row r="815" spans="1:8" ht="12.5" x14ac:dyDescent="0.25">
      <c r="A815" s="62"/>
      <c r="B815" s="62"/>
      <c r="C815" s="62"/>
      <c r="D815" s="62"/>
      <c r="E815" s="74"/>
      <c r="F815" s="62"/>
      <c r="G815" s="74"/>
      <c r="H815" s="75"/>
    </row>
    <row r="816" spans="1:8" ht="12.5" x14ac:dyDescent="0.25">
      <c r="A816" s="62"/>
      <c r="B816" s="62"/>
      <c r="C816" s="62"/>
      <c r="D816" s="62"/>
      <c r="E816" s="74"/>
      <c r="F816" s="62"/>
      <c r="G816" s="74"/>
      <c r="H816" s="75"/>
    </row>
    <row r="817" spans="1:8" ht="12.5" x14ac:dyDescent="0.25">
      <c r="A817" s="62"/>
      <c r="B817" s="62"/>
      <c r="C817" s="62"/>
      <c r="D817" s="62"/>
      <c r="E817" s="74"/>
      <c r="F817" s="62"/>
      <c r="G817" s="74"/>
      <c r="H817" s="75"/>
    </row>
    <row r="818" spans="1:8" ht="12.5" x14ac:dyDescent="0.25">
      <c r="A818" s="62"/>
      <c r="B818" s="62"/>
      <c r="C818" s="62"/>
      <c r="D818" s="62"/>
      <c r="E818" s="74"/>
      <c r="F818" s="62"/>
      <c r="G818" s="74"/>
      <c r="H818" s="75"/>
    </row>
    <row r="819" spans="1:8" ht="12.5" x14ac:dyDescent="0.25">
      <c r="A819" s="62"/>
      <c r="B819" s="62"/>
      <c r="C819" s="62"/>
      <c r="D819" s="62"/>
      <c r="E819" s="74"/>
      <c r="F819" s="62"/>
      <c r="G819" s="74"/>
      <c r="H819" s="75"/>
    </row>
    <row r="820" spans="1:8" ht="12.5" x14ac:dyDescent="0.25">
      <c r="A820" s="62"/>
      <c r="B820" s="62"/>
      <c r="C820" s="62"/>
      <c r="D820" s="62"/>
      <c r="E820" s="74"/>
      <c r="F820" s="62"/>
      <c r="G820" s="74"/>
      <c r="H820" s="75"/>
    </row>
    <row r="821" spans="1:8" ht="12.5" x14ac:dyDescent="0.25">
      <c r="A821" s="62"/>
      <c r="B821" s="62"/>
      <c r="C821" s="62"/>
      <c r="D821" s="62"/>
      <c r="E821" s="74"/>
      <c r="F821" s="62"/>
      <c r="G821" s="74"/>
      <c r="H821" s="75"/>
    </row>
    <row r="822" spans="1:8" ht="12.5" x14ac:dyDescent="0.25">
      <c r="A822" s="62"/>
      <c r="B822" s="62"/>
      <c r="C822" s="62"/>
      <c r="D822" s="62"/>
      <c r="E822" s="74"/>
      <c r="F822" s="62"/>
      <c r="G822" s="74"/>
      <c r="H822" s="75"/>
    </row>
    <row r="823" spans="1:8" ht="12.5" x14ac:dyDescent="0.25">
      <c r="A823" s="62"/>
      <c r="B823" s="62"/>
      <c r="C823" s="62"/>
      <c r="D823" s="62"/>
      <c r="E823" s="74"/>
      <c r="F823" s="62"/>
      <c r="G823" s="74"/>
      <c r="H823" s="75"/>
    </row>
    <row r="824" spans="1:8" ht="12.5" x14ac:dyDescent="0.25">
      <c r="A824" s="62"/>
      <c r="B824" s="62"/>
      <c r="C824" s="62"/>
      <c r="D824" s="62"/>
      <c r="E824" s="74"/>
      <c r="F824" s="62"/>
      <c r="G824" s="74"/>
      <c r="H824" s="75"/>
    </row>
    <row r="825" spans="1:8" ht="12.5" x14ac:dyDescent="0.25">
      <c r="A825" s="62"/>
      <c r="B825" s="62"/>
      <c r="C825" s="62"/>
      <c r="D825" s="62"/>
      <c r="E825" s="74"/>
      <c r="F825" s="62"/>
      <c r="G825" s="74"/>
      <c r="H825" s="75"/>
    </row>
    <row r="826" spans="1:8" ht="12.5" x14ac:dyDescent="0.25">
      <c r="A826" s="62"/>
      <c r="B826" s="62"/>
      <c r="C826" s="62"/>
      <c r="D826" s="62"/>
      <c r="E826" s="74"/>
      <c r="F826" s="62"/>
      <c r="G826" s="74"/>
      <c r="H826" s="75"/>
    </row>
    <row r="827" spans="1:8" ht="12.5" x14ac:dyDescent="0.25">
      <c r="A827" s="62"/>
      <c r="B827" s="62"/>
      <c r="C827" s="62"/>
      <c r="D827" s="62"/>
      <c r="E827" s="74"/>
      <c r="F827" s="62"/>
      <c r="G827" s="74"/>
      <c r="H827" s="75"/>
    </row>
    <row r="828" spans="1:8" ht="12.5" x14ac:dyDescent="0.25">
      <c r="A828" s="62"/>
      <c r="B828" s="62"/>
      <c r="C828" s="62"/>
      <c r="D828" s="62"/>
      <c r="E828" s="74"/>
      <c r="F828" s="62"/>
      <c r="G828" s="74"/>
      <c r="H828" s="75"/>
    </row>
    <row r="829" spans="1:8" ht="12.5" x14ac:dyDescent="0.25">
      <c r="A829" s="62"/>
      <c r="B829" s="62"/>
      <c r="C829" s="62"/>
      <c r="D829" s="62"/>
      <c r="E829" s="74"/>
      <c r="F829" s="62"/>
      <c r="G829" s="74"/>
      <c r="H829" s="75"/>
    </row>
    <row r="830" spans="1:8" ht="12.5" x14ac:dyDescent="0.25">
      <c r="A830" s="62"/>
      <c r="B830" s="62"/>
      <c r="C830" s="62"/>
      <c r="D830" s="62"/>
      <c r="E830" s="74"/>
      <c r="F830" s="62"/>
      <c r="G830" s="74"/>
      <c r="H830" s="75"/>
    </row>
    <row r="831" spans="1:8" ht="12.5" x14ac:dyDescent="0.25">
      <c r="A831" s="62"/>
      <c r="B831" s="62"/>
      <c r="C831" s="62"/>
      <c r="D831" s="62"/>
      <c r="E831" s="74"/>
      <c r="F831" s="62"/>
      <c r="G831" s="74"/>
      <c r="H831" s="75"/>
    </row>
    <row r="832" spans="1:8" ht="12.5" x14ac:dyDescent="0.25">
      <c r="A832" s="62"/>
      <c r="B832" s="62"/>
      <c r="C832" s="62"/>
      <c r="D832" s="62"/>
      <c r="E832" s="74"/>
      <c r="F832" s="62"/>
      <c r="G832" s="74"/>
      <c r="H832" s="75"/>
    </row>
    <row r="833" spans="1:8" ht="12.5" x14ac:dyDescent="0.25">
      <c r="A833" s="62"/>
      <c r="B833" s="62"/>
      <c r="C833" s="62"/>
      <c r="D833" s="62"/>
      <c r="E833" s="74"/>
      <c r="F833" s="62"/>
      <c r="G833" s="74"/>
      <c r="H833" s="75"/>
    </row>
    <row r="834" spans="1:8" ht="12.5" x14ac:dyDescent="0.25">
      <c r="A834" s="62"/>
      <c r="B834" s="62"/>
      <c r="C834" s="62"/>
      <c r="D834" s="62"/>
      <c r="E834" s="74"/>
      <c r="F834" s="62"/>
      <c r="G834" s="74"/>
      <c r="H834" s="75"/>
    </row>
    <row r="835" spans="1:8" ht="12.5" x14ac:dyDescent="0.25">
      <c r="A835" s="62"/>
      <c r="B835" s="62"/>
      <c r="C835" s="62"/>
      <c r="D835" s="62"/>
      <c r="E835" s="74"/>
      <c r="F835" s="62"/>
      <c r="G835" s="74"/>
      <c r="H835" s="75"/>
    </row>
    <row r="836" spans="1:8" ht="12.5" x14ac:dyDescent="0.25">
      <c r="A836" s="62"/>
      <c r="B836" s="62"/>
      <c r="C836" s="62"/>
      <c r="D836" s="62"/>
      <c r="E836" s="74"/>
      <c r="F836" s="62"/>
      <c r="G836" s="74"/>
      <c r="H836" s="75"/>
    </row>
    <row r="837" spans="1:8" ht="12.5" x14ac:dyDescent="0.25">
      <c r="A837" s="62"/>
      <c r="B837" s="62"/>
      <c r="C837" s="62"/>
      <c r="D837" s="62"/>
      <c r="E837" s="74"/>
      <c r="F837" s="62"/>
      <c r="G837" s="74"/>
      <c r="H837" s="75"/>
    </row>
    <row r="838" spans="1:8" ht="12.5" x14ac:dyDescent="0.25">
      <c r="A838" s="62"/>
      <c r="B838" s="62"/>
      <c r="C838" s="62"/>
      <c r="D838" s="62"/>
      <c r="E838" s="74"/>
      <c r="F838" s="62"/>
      <c r="G838" s="74"/>
      <c r="H838" s="75"/>
    </row>
    <row r="839" spans="1:8" ht="12.5" x14ac:dyDescent="0.25">
      <c r="A839" s="62"/>
      <c r="B839" s="62"/>
      <c r="C839" s="62"/>
      <c r="D839" s="62"/>
      <c r="E839" s="74"/>
      <c r="F839" s="62"/>
      <c r="G839" s="74"/>
      <c r="H839" s="75"/>
    </row>
    <row r="840" spans="1:8" ht="12.5" x14ac:dyDescent="0.25">
      <c r="A840" s="62"/>
      <c r="B840" s="62"/>
      <c r="C840" s="62"/>
      <c r="D840" s="62"/>
      <c r="E840" s="74"/>
      <c r="F840" s="62"/>
      <c r="G840" s="74"/>
      <c r="H840" s="75"/>
    </row>
    <row r="841" spans="1:8" ht="12.5" x14ac:dyDescent="0.25">
      <c r="A841" s="62"/>
      <c r="B841" s="62"/>
      <c r="C841" s="62"/>
      <c r="D841" s="62"/>
      <c r="E841" s="74"/>
      <c r="F841" s="62"/>
      <c r="G841" s="74"/>
      <c r="H841" s="75"/>
    </row>
    <row r="842" spans="1:8" ht="12.5" x14ac:dyDescent="0.25">
      <c r="A842" s="62"/>
      <c r="B842" s="62"/>
      <c r="C842" s="62"/>
      <c r="D842" s="62"/>
      <c r="E842" s="74"/>
      <c r="F842" s="62"/>
      <c r="G842" s="74"/>
      <c r="H842" s="75"/>
    </row>
    <row r="843" spans="1:8" ht="12.5" x14ac:dyDescent="0.25">
      <c r="A843" s="62"/>
      <c r="B843" s="62"/>
      <c r="C843" s="62"/>
      <c r="D843" s="62"/>
      <c r="E843" s="74"/>
      <c r="F843" s="62"/>
      <c r="G843" s="74"/>
      <c r="H843" s="75"/>
    </row>
    <row r="844" spans="1:8" ht="12.5" x14ac:dyDescent="0.25">
      <c r="A844" s="62"/>
      <c r="B844" s="62"/>
      <c r="C844" s="62"/>
      <c r="D844" s="62"/>
      <c r="E844" s="74"/>
      <c r="F844" s="62"/>
      <c r="G844" s="74"/>
      <c r="H844" s="75"/>
    </row>
    <row r="845" spans="1:8" ht="12.5" x14ac:dyDescent="0.25">
      <c r="A845" s="62"/>
      <c r="B845" s="62"/>
      <c r="C845" s="62"/>
      <c r="D845" s="62"/>
      <c r="E845" s="74"/>
      <c r="F845" s="62"/>
      <c r="G845" s="74"/>
      <c r="H845" s="75"/>
    </row>
    <row r="846" spans="1:8" ht="12.5" x14ac:dyDescent="0.25">
      <c r="A846" s="62"/>
      <c r="B846" s="62"/>
      <c r="C846" s="62"/>
      <c r="D846" s="62"/>
      <c r="E846" s="74"/>
      <c r="F846" s="62"/>
      <c r="G846" s="74"/>
      <c r="H846" s="75"/>
    </row>
    <row r="847" spans="1:8" ht="12.5" x14ac:dyDescent="0.25">
      <c r="A847" s="62"/>
      <c r="B847" s="62"/>
      <c r="C847" s="62"/>
      <c r="D847" s="62"/>
      <c r="E847" s="74"/>
      <c r="F847" s="62"/>
      <c r="G847" s="74"/>
      <c r="H847" s="75"/>
    </row>
    <row r="848" spans="1:8" ht="12.5" x14ac:dyDescent="0.25">
      <c r="A848" s="62"/>
      <c r="B848" s="62"/>
      <c r="C848" s="62"/>
      <c r="D848" s="62"/>
      <c r="E848" s="74"/>
      <c r="F848" s="62"/>
      <c r="G848" s="74"/>
      <c r="H848" s="75"/>
    </row>
    <row r="849" spans="1:8" ht="12.5" x14ac:dyDescent="0.25">
      <c r="A849" s="62"/>
      <c r="B849" s="62"/>
      <c r="C849" s="62"/>
      <c r="D849" s="62"/>
      <c r="E849" s="74"/>
      <c r="F849" s="62"/>
      <c r="G849" s="74"/>
      <c r="H849" s="75"/>
    </row>
    <row r="850" spans="1:8" ht="12.5" x14ac:dyDescent="0.25">
      <c r="A850" s="62"/>
      <c r="B850" s="62"/>
      <c r="C850" s="62"/>
      <c r="D850" s="62"/>
      <c r="E850" s="74"/>
      <c r="F850" s="62"/>
      <c r="G850" s="74"/>
      <c r="H850" s="75"/>
    </row>
    <row r="851" spans="1:8" ht="12.5" x14ac:dyDescent="0.25">
      <c r="A851" s="62"/>
      <c r="B851" s="62"/>
      <c r="C851" s="62"/>
      <c r="D851" s="62"/>
      <c r="E851" s="74"/>
      <c r="F851" s="62"/>
      <c r="G851" s="74"/>
      <c r="H851" s="75"/>
    </row>
    <row r="852" spans="1:8" ht="12.5" x14ac:dyDescent="0.25">
      <c r="A852" s="62"/>
      <c r="B852" s="62"/>
      <c r="C852" s="62"/>
      <c r="D852" s="62"/>
      <c r="E852" s="74"/>
      <c r="F852" s="62"/>
      <c r="G852" s="74"/>
      <c r="H852" s="75"/>
    </row>
    <row r="853" spans="1:8" ht="12.5" x14ac:dyDescent="0.25">
      <c r="A853" s="62"/>
      <c r="B853" s="62"/>
      <c r="C853" s="62"/>
      <c r="D853" s="62"/>
      <c r="E853" s="74"/>
      <c r="F853" s="62"/>
      <c r="G853" s="74"/>
      <c r="H853" s="75"/>
    </row>
    <row r="854" spans="1:8" ht="12.5" x14ac:dyDescent="0.25">
      <c r="A854" s="62"/>
      <c r="B854" s="62"/>
      <c r="C854" s="62"/>
      <c r="D854" s="62"/>
      <c r="E854" s="74"/>
      <c r="F854" s="62"/>
      <c r="G854" s="74"/>
      <c r="H854" s="75"/>
    </row>
    <row r="855" spans="1:8" ht="12.5" x14ac:dyDescent="0.25">
      <c r="A855" s="62"/>
      <c r="B855" s="62"/>
      <c r="C855" s="62"/>
      <c r="D855" s="62"/>
      <c r="E855" s="74"/>
      <c r="F855" s="62"/>
      <c r="G855" s="74"/>
      <c r="H855" s="75"/>
    </row>
    <row r="856" spans="1:8" ht="12.5" x14ac:dyDescent="0.25">
      <c r="A856" s="62"/>
      <c r="B856" s="62"/>
      <c r="C856" s="62"/>
      <c r="D856" s="62"/>
      <c r="E856" s="74"/>
      <c r="F856" s="62"/>
      <c r="G856" s="74"/>
      <c r="H856" s="75"/>
    </row>
    <row r="857" spans="1:8" ht="12.5" x14ac:dyDescent="0.25">
      <c r="A857" s="62"/>
      <c r="B857" s="62"/>
      <c r="C857" s="62"/>
      <c r="D857" s="62"/>
      <c r="E857" s="74"/>
      <c r="F857" s="62"/>
      <c r="G857" s="74"/>
      <c r="H857" s="75"/>
    </row>
    <row r="858" spans="1:8" ht="12.5" x14ac:dyDescent="0.25">
      <c r="A858" s="62"/>
      <c r="B858" s="62"/>
      <c r="C858" s="62"/>
      <c r="D858" s="62"/>
      <c r="E858" s="74"/>
      <c r="F858" s="62"/>
      <c r="G858" s="74"/>
      <c r="H858" s="75"/>
    </row>
    <row r="859" spans="1:8" ht="12.5" x14ac:dyDescent="0.25">
      <c r="A859" s="62"/>
      <c r="B859" s="62"/>
      <c r="C859" s="62"/>
      <c r="D859" s="62"/>
      <c r="E859" s="74"/>
      <c r="F859" s="62"/>
      <c r="G859" s="74"/>
      <c r="H859" s="75"/>
    </row>
    <row r="860" spans="1:8" ht="12.5" x14ac:dyDescent="0.25">
      <c r="A860" s="62"/>
      <c r="B860" s="62"/>
      <c r="C860" s="62"/>
      <c r="D860" s="62"/>
      <c r="E860" s="74"/>
      <c r="F860" s="62"/>
      <c r="G860" s="74"/>
      <c r="H860" s="75"/>
    </row>
    <row r="861" spans="1:8" ht="12.5" x14ac:dyDescent="0.25">
      <c r="A861" s="62"/>
      <c r="B861" s="62"/>
      <c r="C861" s="62"/>
      <c r="D861" s="62"/>
      <c r="E861" s="74"/>
      <c r="F861" s="62"/>
      <c r="G861" s="74"/>
      <c r="H861" s="75"/>
    </row>
    <row r="862" spans="1:8" ht="12.5" x14ac:dyDescent="0.25">
      <c r="A862" s="62"/>
      <c r="B862" s="62"/>
      <c r="C862" s="62"/>
      <c r="D862" s="62"/>
      <c r="E862" s="74"/>
      <c r="F862" s="62"/>
      <c r="G862" s="74"/>
      <c r="H862" s="75"/>
    </row>
    <row r="863" spans="1:8" ht="12.5" x14ac:dyDescent="0.25">
      <c r="A863" s="62"/>
      <c r="B863" s="62"/>
      <c r="C863" s="62"/>
      <c r="D863" s="62"/>
      <c r="E863" s="74"/>
      <c r="F863" s="62"/>
      <c r="G863" s="74"/>
      <c r="H863" s="75"/>
    </row>
    <row r="864" spans="1:8" ht="12.5" x14ac:dyDescent="0.25">
      <c r="A864" s="62"/>
      <c r="B864" s="62"/>
      <c r="C864" s="62"/>
      <c r="D864" s="62"/>
      <c r="E864" s="74"/>
      <c r="F864" s="62"/>
      <c r="G864" s="74"/>
      <c r="H864" s="75"/>
    </row>
    <row r="865" spans="1:8" ht="12.5" x14ac:dyDescent="0.25">
      <c r="A865" s="62"/>
      <c r="B865" s="62"/>
      <c r="C865" s="62"/>
      <c r="D865" s="62"/>
      <c r="E865" s="74"/>
      <c r="F865" s="62"/>
      <c r="G865" s="74"/>
      <c r="H865" s="75"/>
    </row>
    <row r="866" spans="1:8" ht="12.5" x14ac:dyDescent="0.25">
      <c r="A866" s="62"/>
      <c r="B866" s="62"/>
      <c r="C866" s="62"/>
      <c r="D866" s="62"/>
      <c r="E866" s="74"/>
      <c r="F866" s="62"/>
      <c r="G866" s="74"/>
      <c r="H866" s="75"/>
    </row>
    <row r="867" spans="1:8" ht="12.5" x14ac:dyDescent="0.25">
      <c r="A867" s="62"/>
      <c r="B867" s="62"/>
      <c r="C867" s="62"/>
      <c r="D867" s="62"/>
      <c r="E867" s="74"/>
      <c r="F867" s="62"/>
      <c r="G867" s="74"/>
      <c r="H867" s="75"/>
    </row>
    <row r="868" spans="1:8" ht="12.5" x14ac:dyDescent="0.25">
      <c r="A868" s="62"/>
      <c r="B868" s="62"/>
      <c r="C868" s="62"/>
      <c r="D868" s="62"/>
      <c r="E868" s="74"/>
      <c r="F868" s="62"/>
      <c r="G868" s="74"/>
      <c r="H868" s="75"/>
    </row>
    <row r="869" spans="1:8" ht="12.5" x14ac:dyDescent="0.25">
      <c r="A869" s="62"/>
      <c r="B869" s="62"/>
      <c r="C869" s="62"/>
      <c r="D869" s="62"/>
      <c r="E869" s="74"/>
      <c r="F869" s="62"/>
      <c r="G869" s="74"/>
      <c r="H869" s="75"/>
    </row>
    <row r="870" spans="1:8" ht="12.5" x14ac:dyDescent="0.25">
      <c r="A870" s="62"/>
      <c r="B870" s="62"/>
      <c r="C870" s="62"/>
      <c r="D870" s="62"/>
      <c r="E870" s="74"/>
      <c r="F870" s="62"/>
      <c r="G870" s="74"/>
      <c r="H870" s="75"/>
    </row>
    <row r="871" spans="1:8" ht="12.5" x14ac:dyDescent="0.25">
      <c r="A871" s="62"/>
      <c r="B871" s="62"/>
      <c r="C871" s="62"/>
      <c r="D871" s="62"/>
      <c r="E871" s="74"/>
      <c r="F871" s="62"/>
      <c r="G871" s="74"/>
      <c r="H871" s="75"/>
    </row>
    <row r="872" spans="1:8" ht="12.5" x14ac:dyDescent="0.25">
      <c r="A872" s="62"/>
      <c r="B872" s="62"/>
      <c r="C872" s="62"/>
      <c r="D872" s="62"/>
      <c r="E872" s="74"/>
      <c r="F872" s="62"/>
      <c r="G872" s="74"/>
      <c r="H872" s="75"/>
    </row>
    <row r="873" spans="1:8" ht="12.5" x14ac:dyDescent="0.25">
      <c r="A873" s="62"/>
      <c r="B873" s="62"/>
      <c r="C873" s="62"/>
      <c r="D873" s="62"/>
      <c r="E873" s="74"/>
      <c r="F873" s="62"/>
      <c r="G873" s="74"/>
      <c r="H873" s="75"/>
    </row>
    <row r="874" spans="1:8" ht="12.5" x14ac:dyDescent="0.25">
      <c r="A874" s="62"/>
      <c r="B874" s="62"/>
      <c r="C874" s="62"/>
      <c r="D874" s="62"/>
      <c r="E874" s="74"/>
      <c r="F874" s="62"/>
      <c r="G874" s="74"/>
      <c r="H874" s="75"/>
    </row>
    <row r="875" spans="1:8" ht="12.5" x14ac:dyDescent="0.25">
      <c r="A875" s="62"/>
      <c r="B875" s="62"/>
      <c r="C875" s="62"/>
      <c r="D875" s="62"/>
      <c r="E875" s="74"/>
      <c r="F875" s="62"/>
      <c r="G875" s="74"/>
      <c r="H875" s="75"/>
    </row>
    <row r="876" spans="1:8" ht="12.5" x14ac:dyDescent="0.25">
      <c r="A876" s="62"/>
      <c r="B876" s="62"/>
      <c r="C876" s="62"/>
      <c r="D876" s="62"/>
      <c r="E876" s="74"/>
      <c r="F876" s="62"/>
      <c r="G876" s="74"/>
      <c r="H876" s="75"/>
    </row>
    <row r="877" spans="1:8" ht="12.5" x14ac:dyDescent="0.25">
      <c r="A877" s="62"/>
      <c r="B877" s="62"/>
      <c r="C877" s="62"/>
      <c r="D877" s="62"/>
      <c r="E877" s="74"/>
      <c r="F877" s="62"/>
      <c r="G877" s="74"/>
      <c r="H877" s="75"/>
    </row>
    <row r="878" spans="1:8" ht="12.5" x14ac:dyDescent="0.25">
      <c r="A878" s="62"/>
      <c r="B878" s="62"/>
      <c r="C878" s="62"/>
      <c r="D878" s="62"/>
      <c r="E878" s="74"/>
      <c r="F878" s="62"/>
      <c r="G878" s="74"/>
      <c r="H878" s="75"/>
    </row>
    <row r="879" spans="1:8" ht="12.5" x14ac:dyDescent="0.25">
      <c r="A879" s="62"/>
      <c r="B879" s="62"/>
      <c r="C879" s="62"/>
      <c r="D879" s="62"/>
      <c r="E879" s="74"/>
      <c r="F879" s="62"/>
      <c r="G879" s="74"/>
      <c r="H879" s="75"/>
    </row>
    <row r="880" spans="1:8" ht="12.5" x14ac:dyDescent="0.25">
      <c r="A880" s="62"/>
      <c r="B880" s="62"/>
      <c r="C880" s="62"/>
      <c r="D880" s="62"/>
      <c r="E880" s="74"/>
      <c r="F880" s="62"/>
      <c r="G880" s="74"/>
      <c r="H880" s="75"/>
    </row>
    <row r="881" spans="1:8" ht="12.5" x14ac:dyDescent="0.25">
      <c r="A881" s="62"/>
      <c r="B881" s="62"/>
      <c r="C881" s="62"/>
      <c r="D881" s="62"/>
      <c r="E881" s="74"/>
      <c r="F881" s="62"/>
      <c r="G881" s="74"/>
      <c r="H881" s="75"/>
    </row>
    <row r="882" spans="1:8" ht="12.5" x14ac:dyDescent="0.25">
      <c r="A882" s="62"/>
      <c r="B882" s="62"/>
      <c r="C882" s="62"/>
      <c r="D882" s="62"/>
      <c r="E882" s="74"/>
      <c r="F882" s="62"/>
      <c r="G882" s="74"/>
      <c r="H882" s="75"/>
    </row>
    <row r="883" spans="1:8" ht="12.5" x14ac:dyDescent="0.25">
      <c r="A883" s="62"/>
      <c r="B883" s="62"/>
      <c r="C883" s="62"/>
      <c r="D883" s="62"/>
      <c r="E883" s="74"/>
      <c r="F883" s="62"/>
      <c r="G883" s="74"/>
      <c r="H883" s="75"/>
    </row>
    <row r="884" spans="1:8" ht="12.5" x14ac:dyDescent="0.25">
      <c r="A884" s="62"/>
      <c r="B884" s="62"/>
      <c r="C884" s="62"/>
      <c r="D884" s="62"/>
      <c r="E884" s="74"/>
      <c r="F884" s="62"/>
      <c r="G884" s="74"/>
      <c r="H884" s="75"/>
    </row>
    <row r="885" spans="1:8" ht="12.5" x14ac:dyDescent="0.25">
      <c r="A885" s="62"/>
      <c r="B885" s="62"/>
      <c r="C885" s="62"/>
      <c r="D885" s="62"/>
      <c r="E885" s="74"/>
      <c r="F885" s="62"/>
      <c r="G885" s="74"/>
      <c r="H885" s="75"/>
    </row>
    <row r="886" spans="1:8" ht="12.5" x14ac:dyDescent="0.25">
      <c r="A886" s="62"/>
      <c r="B886" s="62"/>
      <c r="C886" s="62"/>
      <c r="D886" s="62"/>
      <c r="E886" s="74"/>
      <c r="F886" s="62"/>
      <c r="G886" s="74"/>
      <c r="H886" s="75"/>
    </row>
    <row r="887" spans="1:8" ht="12.5" x14ac:dyDescent="0.25">
      <c r="A887" s="62"/>
      <c r="B887" s="62"/>
      <c r="C887" s="62"/>
      <c r="D887" s="62"/>
      <c r="E887" s="74"/>
      <c r="F887" s="62"/>
      <c r="G887" s="74"/>
      <c r="H887" s="75"/>
    </row>
    <row r="888" spans="1:8" ht="12.5" x14ac:dyDescent="0.25">
      <c r="A888" s="62"/>
      <c r="B888" s="62"/>
      <c r="C888" s="62"/>
      <c r="D888" s="62"/>
      <c r="E888" s="74"/>
      <c r="F888" s="62"/>
      <c r="G888" s="74"/>
      <c r="H888" s="75"/>
    </row>
    <row r="889" spans="1:8" ht="12.5" x14ac:dyDescent="0.25">
      <c r="A889" s="62"/>
      <c r="B889" s="62"/>
      <c r="C889" s="62"/>
      <c r="D889" s="62"/>
      <c r="E889" s="74"/>
      <c r="F889" s="62"/>
      <c r="G889" s="74"/>
      <c r="H889" s="75"/>
    </row>
    <row r="890" spans="1:8" ht="12.5" x14ac:dyDescent="0.25">
      <c r="A890" s="62"/>
      <c r="B890" s="62"/>
      <c r="C890" s="62"/>
      <c r="D890" s="62"/>
      <c r="E890" s="74"/>
      <c r="F890" s="62"/>
      <c r="G890" s="74"/>
      <c r="H890" s="75"/>
    </row>
    <row r="891" spans="1:8" ht="12.5" x14ac:dyDescent="0.25">
      <c r="A891" s="62"/>
      <c r="B891" s="62"/>
      <c r="C891" s="62"/>
      <c r="D891" s="62"/>
      <c r="E891" s="74"/>
      <c r="F891" s="62"/>
      <c r="G891" s="74"/>
      <c r="H891" s="75"/>
    </row>
    <row r="892" spans="1:8" ht="12.5" x14ac:dyDescent="0.25">
      <c r="A892" s="62"/>
      <c r="B892" s="62"/>
      <c r="C892" s="62"/>
      <c r="D892" s="62"/>
      <c r="E892" s="74"/>
      <c r="F892" s="62"/>
      <c r="G892" s="74"/>
      <c r="H892" s="75"/>
    </row>
    <row r="893" spans="1:8" ht="12.5" x14ac:dyDescent="0.25">
      <c r="A893" s="62"/>
      <c r="B893" s="62"/>
      <c r="C893" s="62"/>
      <c r="D893" s="62"/>
      <c r="E893" s="74"/>
      <c r="F893" s="62"/>
      <c r="G893" s="74"/>
      <c r="H893" s="75"/>
    </row>
    <row r="894" spans="1:8" ht="12.5" x14ac:dyDescent="0.25">
      <c r="A894" s="62"/>
      <c r="B894" s="62"/>
      <c r="C894" s="62"/>
      <c r="D894" s="62"/>
      <c r="E894" s="74"/>
      <c r="F894" s="62"/>
      <c r="G894" s="74"/>
      <c r="H894" s="75"/>
    </row>
    <row r="895" spans="1:8" ht="12.5" x14ac:dyDescent="0.25">
      <c r="A895" s="62"/>
      <c r="B895" s="62"/>
      <c r="C895" s="62"/>
      <c r="D895" s="62"/>
      <c r="E895" s="74"/>
      <c r="F895" s="62"/>
      <c r="G895" s="74"/>
      <c r="H895" s="75"/>
    </row>
    <row r="896" spans="1:8" ht="12.5" x14ac:dyDescent="0.25">
      <c r="A896" s="62"/>
      <c r="B896" s="62"/>
      <c r="C896" s="62"/>
      <c r="D896" s="62"/>
      <c r="E896" s="74"/>
      <c r="F896" s="62"/>
      <c r="G896" s="74"/>
      <c r="H896" s="75"/>
    </row>
    <row r="897" spans="1:8" ht="12.5" x14ac:dyDescent="0.25">
      <c r="A897" s="62"/>
      <c r="B897" s="62"/>
      <c r="C897" s="62"/>
      <c r="D897" s="62"/>
      <c r="E897" s="74"/>
      <c r="F897" s="62"/>
      <c r="G897" s="74"/>
      <c r="H897" s="75"/>
    </row>
    <row r="898" spans="1:8" ht="12.5" x14ac:dyDescent="0.25">
      <c r="A898" s="62"/>
      <c r="B898" s="62"/>
      <c r="C898" s="62"/>
      <c r="D898" s="62"/>
      <c r="E898" s="74"/>
      <c r="F898" s="62"/>
      <c r="G898" s="74"/>
      <c r="H898" s="75"/>
    </row>
    <row r="899" spans="1:8" ht="12.5" x14ac:dyDescent="0.25">
      <c r="A899" s="62"/>
      <c r="B899" s="62"/>
      <c r="C899" s="62"/>
      <c r="D899" s="62"/>
      <c r="E899" s="74"/>
      <c r="F899" s="62"/>
      <c r="G899" s="74"/>
      <c r="H899" s="75"/>
    </row>
    <row r="900" spans="1:8" ht="12.5" x14ac:dyDescent="0.25">
      <c r="A900" s="62"/>
      <c r="B900" s="62"/>
      <c r="C900" s="62"/>
      <c r="D900" s="62"/>
      <c r="E900" s="74"/>
      <c r="F900" s="62"/>
      <c r="G900" s="74"/>
      <c r="H900" s="75"/>
    </row>
    <row r="901" spans="1:8" ht="12.5" x14ac:dyDescent="0.25">
      <c r="A901" s="62"/>
      <c r="B901" s="62"/>
      <c r="C901" s="62"/>
      <c r="D901" s="62"/>
      <c r="E901" s="74"/>
      <c r="F901" s="62"/>
      <c r="G901" s="74"/>
      <c r="H901" s="75"/>
    </row>
    <row r="902" spans="1:8" ht="12.5" x14ac:dyDescent="0.25">
      <c r="A902" s="62"/>
      <c r="B902" s="62"/>
      <c r="C902" s="62"/>
      <c r="D902" s="62"/>
      <c r="E902" s="74"/>
      <c r="F902" s="62"/>
      <c r="G902" s="74"/>
      <c r="H902" s="75"/>
    </row>
    <row r="903" spans="1:8" ht="12.5" x14ac:dyDescent="0.25">
      <c r="A903" s="62"/>
      <c r="B903" s="62"/>
      <c r="C903" s="62"/>
      <c r="D903" s="62"/>
      <c r="E903" s="74"/>
      <c r="F903" s="62"/>
      <c r="G903" s="74"/>
      <c r="H903" s="75"/>
    </row>
    <row r="904" spans="1:8" ht="12.5" x14ac:dyDescent="0.25">
      <c r="A904" s="62"/>
      <c r="B904" s="62"/>
      <c r="C904" s="62"/>
      <c r="D904" s="62"/>
      <c r="E904" s="74"/>
      <c r="F904" s="62"/>
      <c r="G904" s="74"/>
      <c r="H904" s="75"/>
    </row>
    <row r="905" spans="1:8" ht="12.5" x14ac:dyDescent="0.25">
      <c r="A905" s="62"/>
      <c r="B905" s="62"/>
      <c r="C905" s="62"/>
      <c r="D905" s="62"/>
      <c r="E905" s="74"/>
      <c r="F905" s="62"/>
      <c r="G905" s="74"/>
      <c r="H905" s="75"/>
    </row>
    <row r="906" spans="1:8" ht="12.5" x14ac:dyDescent="0.25">
      <c r="A906" s="62"/>
      <c r="B906" s="62"/>
      <c r="C906" s="62"/>
      <c r="D906" s="62"/>
      <c r="E906" s="74"/>
      <c r="F906" s="62"/>
      <c r="G906" s="74"/>
      <c r="H906" s="75"/>
    </row>
    <row r="907" spans="1:8" ht="12.5" x14ac:dyDescent="0.25">
      <c r="A907" s="62"/>
      <c r="B907" s="62"/>
      <c r="C907" s="62"/>
      <c r="D907" s="62"/>
      <c r="E907" s="74"/>
      <c r="F907" s="62"/>
      <c r="G907" s="74"/>
      <c r="H907" s="75"/>
    </row>
    <row r="908" spans="1:8" ht="12.5" x14ac:dyDescent="0.25">
      <c r="A908" s="62"/>
      <c r="B908" s="62"/>
      <c r="C908" s="62"/>
      <c r="D908" s="62"/>
      <c r="E908" s="74"/>
      <c r="F908" s="62"/>
      <c r="G908" s="74"/>
      <c r="H908" s="75"/>
    </row>
    <row r="909" spans="1:8" ht="12.5" x14ac:dyDescent="0.25">
      <c r="A909" s="62"/>
      <c r="B909" s="62"/>
      <c r="C909" s="62"/>
      <c r="D909" s="62"/>
      <c r="E909" s="74"/>
      <c r="F909" s="62"/>
      <c r="G909" s="74"/>
      <c r="H909" s="75"/>
    </row>
    <row r="910" spans="1:8" ht="12.5" x14ac:dyDescent="0.25">
      <c r="A910" s="62"/>
      <c r="B910" s="62"/>
      <c r="C910" s="62"/>
      <c r="D910" s="62"/>
      <c r="E910" s="74"/>
      <c r="F910" s="62"/>
      <c r="G910" s="74"/>
      <c r="H910" s="75"/>
    </row>
    <row r="911" spans="1:8" ht="12.5" x14ac:dyDescent="0.25">
      <c r="A911" s="62"/>
      <c r="B911" s="62"/>
      <c r="C911" s="62"/>
      <c r="D911" s="62"/>
      <c r="E911" s="74"/>
      <c r="F911" s="62"/>
      <c r="G911" s="74"/>
      <c r="H911" s="75"/>
    </row>
    <row r="912" spans="1:8" ht="12.5" x14ac:dyDescent="0.25">
      <c r="A912" s="62"/>
      <c r="B912" s="62"/>
      <c r="C912" s="62"/>
      <c r="D912" s="62"/>
      <c r="E912" s="74"/>
      <c r="F912" s="62"/>
      <c r="G912" s="74"/>
      <c r="H912" s="75"/>
    </row>
    <row r="913" spans="1:8" ht="12.5" x14ac:dyDescent="0.25">
      <c r="A913" s="62"/>
      <c r="B913" s="62"/>
      <c r="C913" s="62"/>
      <c r="D913" s="62"/>
      <c r="E913" s="74"/>
      <c r="F913" s="62"/>
      <c r="G913" s="74"/>
      <c r="H913" s="75"/>
    </row>
    <row r="914" spans="1:8" ht="12.5" x14ac:dyDescent="0.25">
      <c r="A914" s="62"/>
      <c r="B914" s="62"/>
      <c r="C914" s="62"/>
      <c r="D914" s="62"/>
      <c r="E914" s="74"/>
      <c r="F914" s="62"/>
      <c r="G914" s="74"/>
      <c r="H914" s="75"/>
    </row>
    <row r="915" spans="1:8" ht="12.5" x14ac:dyDescent="0.25">
      <c r="A915" s="62"/>
      <c r="B915" s="62"/>
      <c r="C915" s="62"/>
      <c r="D915" s="62"/>
      <c r="E915" s="74"/>
      <c r="F915" s="62"/>
      <c r="G915" s="74"/>
      <c r="H915" s="75"/>
    </row>
    <row r="916" spans="1:8" ht="12.5" x14ac:dyDescent="0.25">
      <c r="A916" s="62"/>
      <c r="B916" s="62"/>
      <c r="C916" s="62"/>
      <c r="D916" s="62"/>
      <c r="E916" s="74"/>
      <c r="F916" s="62"/>
      <c r="G916" s="74"/>
      <c r="H916" s="75"/>
    </row>
    <row r="917" spans="1:8" ht="12.5" x14ac:dyDescent="0.25">
      <c r="A917" s="62"/>
      <c r="B917" s="62"/>
      <c r="C917" s="62"/>
      <c r="D917" s="62"/>
      <c r="E917" s="74"/>
      <c r="F917" s="62"/>
      <c r="G917" s="74"/>
      <c r="H917" s="75"/>
    </row>
    <row r="918" spans="1:8" ht="12.5" x14ac:dyDescent="0.25">
      <c r="A918" s="62"/>
      <c r="B918" s="62"/>
      <c r="C918" s="62"/>
      <c r="D918" s="62"/>
      <c r="E918" s="74"/>
      <c r="F918" s="62"/>
      <c r="G918" s="74"/>
      <c r="H918" s="75"/>
    </row>
    <row r="919" spans="1:8" ht="12.5" x14ac:dyDescent="0.25">
      <c r="A919" s="62"/>
      <c r="B919" s="62"/>
      <c r="C919" s="62"/>
      <c r="D919" s="62"/>
      <c r="E919" s="74"/>
      <c r="F919" s="62"/>
      <c r="G919" s="74"/>
      <c r="H919" s="75"/>
    </row>
    <row r="920" spans="1:8" ht="12.5" x14ac:dyDescent="0.25">
      <c r="A920" s="62"/>
      <c r="B920" s="62"/>
      <c r="C920" s="62"/>
      <c r="D920" s="62"/>
      <c r="E920" s="74"/>
      <c r="F920" s="62"/>
      <c r="G920" s="74"/>
      <c r="H920" s="75"/>
    </row>
    <row r="921" spans="1:8" ht="12.5" x14ac:dyDescent="0.25">
      <c r="A921" s="62"/>
      <c r="B921" s="62"/>
      <c r="C921" s="62"/>
      <c r="D921" s="62"/>
      <c r="E921" s="74"/>
      <c r="F921" s="62"/>
      <c r="G921" s="74"/>
      <c r="H921" s="75"/>
    </row>
    <row r="922" spans="1:8" ht="12.5" x14ac:dyDescent="0.25">
      <c r="A922" s="62"/>
      <c r="B922" s="62"/>
      <c r="C922" s="62"/>
      <c r="D922" s="62"/>
      <c r="E922" s="74"/>
      <c r="F922" s="62"/>
      <c r="G922" s="74"/>
      <c r="H922" s="75"/>
    </row>
    <row r="923" spans="1:8" ht="12.5" x14ac:dyDescent="0.25">
      <c r="A923" s="62"/>
      <c r="B923" s="62"/>
      <c r="C923" s="62"/>
      <c r="D923" s="62"/>
      <c r="E923" s="74"/>
      <c r="F923" s="62"/>
      <c r="G923" s="74"/>
      <c r="H923" s="75"/>
    </row>
    <row r="924" spans="1:8" ht="12.5" x14ac:dyDescent="0.25">
      <c r="A924" s="62"/>
      <c r="B924" s="62"/>
      <c r="C924" s="62"/>
      <c r="D924" s="62"/>
      <c r="E924" s="74"/>
      <c r="F924" s="62"/>
      <c r="G924" s="74"/>
      <c r="H924" s="75"/>
    </row>
    <row r="925" spans="1:8" ht="12.5" x14ac:dyDescent="0.25">
      <c r="A925" s="62"/>
      <c r="B925" s="62"/>
      <c r="C925" s="62"/>
      <c r="D925" s="62"/>
      <c r="E925" s="74"/>
      <c r="F925" s="62"/>
      <c r="G925" s="74"/>
      <c r="H925" s="75"/>
    </row>
    <row r="926" spans="1:8" ht="12.5" x14ac:dyDescent="0.25">
      <c r="A926" s="62"/>
      <c r="B926" s="62"/>
      <c r="C926" s="62"/>
      <c r="D926" s="62"/>
      <c r="E926" s="74"/>
      <c r="F926" s="62"/>
      <c r="G926" s="74"/>
      <c r="H926" s="75"/>
    </row>
    <row r="927" spans="1:8" ht="12.5" x14ac:dyDescent="0.25">
      <c r="A927" s="62"/>
      <c r="B927" s="62"/>
      <c r="C927" s="62"/>
      <c r="D927" s="62"/>
      <c r="E927" s="74"/>
      <c r="F927" s="62"/>
      <c r="G927" s="74"/>
      <c r="H927" s="75"/>
    </row>
    <row r="928" spans="1:8" ht="12.5" x14ac:dyDescent="0.25">
      <c r="A928" s="62"/>
      <c r="B928" s="62"/>
      <c r="C928" s="62"/>
      <c r="D928" s="62"/>
      <c r="E928" s="74"/>
      <c r="F928" s="62"/>
      <c r="G928" s="74"/>
      <c r="H928" s="75"/>
    </row>
    <row r="929" spans="1:8" ht="12.5" x14ac:dyDescent="0.25">
      <c r="A929" s="62"/>
      <c r="B929" s="62"/>
      <c r="C929" s="62"/>
      <c r="D929" s="62"/>
      <c r="E929" s="74"/>
      <c r="F929" s="62"/>
      <c r="G929" s="74"/>
      <c r="H929" s="75"/>
    </row>
    <row r="930" spans="1:8" ht="12.5" x14ac:dyDescent="0.25">
      <c r="A930" s="62"/>
      <c r="B930" s="62"/>
      <c r="C930" s="62"/>
      <c r="D930" s="62"/>
      <c r="E930" s="74"/>
      <c r="F930" s="62"/>
      <c r="G930" s="74"/>
      <c r="H930" s="75"/>
    </row>
    <row r="931" spans="1:8" ht="12.5" x14ac:dyDescent="0.25">
      <c r="A931" s="62"/>
      <c r="B931" s="62"/>
      <c r="C931" s="62"/>
      <c r="D931" s="62"/>
      <c r="E931" s="74"/>
      <c r="F931" s="62"/>
      <c r="G931" s="74"/>
      <c r="H931" s="75"/>
    </row>
    <row r="932" spans="1:8" ht="12.5" x14ac:dyDescent="0.25">
      <c r="A932" s="62"/>
      <c r="B932" s="62"/>
      <c r="C932" s="62"/>
      <c r="D932" s="62"/>
      <c r="E932" s="74"/>
      <c r="F932" s="62"/>
      <c r="G932" s="74"/>
      <c r="H932" s="75"/>
    </row>
    <row r="933" spans="1:8" ht="12.5" x14ac:dyDescent="0.25">
      <c r="A933" s="62"/>
      <c r="B933" s="62"/>
      <c r="C933" s="62"/>
      <c r="D933" s="62"/>
      <c r="E933" s="74"/>
      <c r="F933" s="62"/>
      <c r="G933" s="74"/>
      <c r="H933" s="75"/>
    </row>
    <row r="934" spans="1:8" ht="12.5" x14ac:dyDescent="0.25">
      <c r="A934" s="62"/>
      <c r="B934" s="62"/>
      <c r="C934" s="62"/>
      <c r="D934" s="62"/>
      <c r="E934" s="74"/>
      <c r="F934" s="62"/>
      <c r="G934" s="74"/>
      <c r="H934" s="75"/>
    </row>
    <row r="935" spans="1:8" ht="12.5" x14ac:dyDescent="0.25">
      <c r="A935" s="62"/>
      <c r="B935" s="62"/>
      <c r="C935" s="62"/>
      <c r="D935" s="62"/>
      <c r="E935" s="74"/>
      <c r="F935" s="62"/>
      <c r="G935" s="74"/>
      <c r="H935" s="75"/>
    </row>
    <row r="936" spans="1:8" ht="12.5" x14ac:dyDescent="0.25">
      <c r="A936" s="62"/>
      <c r="B936" s="62"/>
      <c r="C936" s="62"/>
      <c r="D936" s="62"/>
      <c r="E936" s="74"/>
      <c r="F936" s="62"/>
      <c r="G936" s="74"/>
      <c r="H936" s="75"/>
    </row>
    <row r="937" spans="1:8" ht="12.5" x14ac:dyDescent="0.25">
      <c r="A937" s="62"/>
      <c r="B937" s="62"/>
      <c r="C937" s="62"/>
      <c r="D937" s="62"/>
      <c r="E937" s="74"/>
      <c r="F937" s="62"/>
      <c r="G937" s="74"/>
      <c r="H937" s="75"/>
    </row>
    <row r="938" spans="1:8" ht="12.5" x14ac:dyDescent="0.25">
      <c r="A938" s="62"/>
      <c r="B938" s="62"/>
      <c r="C938" s="62"/>
      <c r="D938" s="62"/>
      <c r="E938" s="74"/>
      <c r="F938" s="62"/>
      <c r="G938" s="74"/>
      <c r="H938" s="75"/>
    </row>
    <row r="939" spans="1:8" ht="12.5" x14ac:dyDescent="0.25">
      <c r="A939" s="62"/>
      <c r="B939" s="62"/>
      <c r="C939" s="62"/>
      <c r="D939" s="62"/>
      <c r="E939" s="74"/>
      <c r="F939" s="62"/>
      <c r="G939" s="74"/>
      <c r="H939" s="75"/>
    </row>
    <row r="940" spans="1:8" ht="12.5" x14ac:dyDescent="0.25">
      <c r="A940" s="62"/>
      <c r="B940" s="62"/>
      <c r="C940" s="62"/>
      <c r="D940" s="62"/>
      <c r="E940" s="74"/>
      <c r="F940" s="62"/>
      <c r="G940" s="74"/>
      <c r="H940" s="75"/>
    </row>
    <row r="941" spans="1:8" ht="12.5" x14ac:dyDescent="0.25">
      <c r="A941" s="62"/>
      <c r="B941" s="62"/>
      <c r="C941" s="62"/>
      <c r="D941" s="62"/>
      <c r="E941" s="74"/>
      <c r="F941" s="62"/>
      <c r="G941" s="74"/>
      <c r="H941" s="75"/>
    </row>
    <row r="942" spans="1:8" ht="12.5" x14ac:dyDescent="0.25">
      <c r="A942" s="62"/>
      <c r="B942" s="62"/>
      <c r="C942" s="62"/>
      <c r="D942" s="62"/>
      <c r="E942" s="74"/>
      <c r="F942" s="62"/>
      <c r="G942" s="74"/>
      <c r="H942" s="75"/>
    </row>
    <row r="943" spans="1:8" ht="12.5" x14ac:dyDescent="0.25">
      <c r="A943" s="62"/>
      <c r="B943" s="62"/>
      <c r="C943" s="62"/>
      <c r="D943" s="62"/>
      <c r="E943" s="74"/>
      <c r="F943" s="62"/>
      <c r="G943" s="74"/>
      <c r="H943" s="75"/>
    </row>
    <row r="944" spans="1:8" ht="12.5" x14ac:dyDescent="0.25">
      <c r="A944" s="62"/>
      <c r="B944" s="62"/>
      <c r="C944" s="62"/>
      <c r="D944" s="62"/>
      <c r="E944" s="74"/>
      <c r="F944" s="62"/>
      <c r="G944" s="74"/>
      <c r="H944" s="75"/>
    </row>
  </sheetData>
  <customSheetViews>
    <customSheetView guid="{249554D9-C1E6-4A20-9F45-024A9E739C37}" filter="1" showAutoFilter="1">
      <pageMargins left="0.7" right="0.7" top="0.75" bottom="0.75" header="0.3" footer="0.3"/>
      <autoFilter ref="A4:M75" xr:uid="{00000000-0000-0000-0000-000000000000}">
        <sortState xmlns:xlrd2="http://schemas.microsoft.com/office/spreadsheetml/2017/richdata2" ref="A4:M75">
          <sortCondition descending="1" ref="B4:B75"/>
        </sortState>
      </autoFilter>
    </customSheetView>
  </customSheetViews>
  <dataValidations count="3">
    <dataValidation type="list" allowBlank="1" sqref="E3 E12" xr:uid="{00000000-0002-0000-0000-000001000000}">
      <formula1>"Current Customers,Affected Institutions,Selected Countries,None (Requires Signup),None (Open Access)"</formula1>
    </dataValidation>
    <dataValidation type="list" allowBlank="1" sqref="E5:E11 E1 E13:E43" xr:uid="{00000000-0002-0000-0000-000002000000}">
      <formula1>"Current Customers,Selected Countries,Affected Institutions,None (Requires Signup),None (Open Access)"</formula1>
    </dataValidation>
    <dataValidation type="list" allowBlank="1" sqref="B1 B3:B43" xr:uid="{00000000-0002-0000-0000-000000000000}">
      <formula1>"General Content,COVID19 Research,Courseware,[In Process]"</formula1>
    </dataValidation>
  </dataValidations>
  <hyperlinks>
    <hyperlink ref="D7" r:id="rId1" xr:uid="{00000000-0004-0000-0000-000000000000}"/>
    <hyperlink ref="D4" r:id="rId2" xr:uid="{00000000-0004-0000-0000-000002000000}"/>
    <hyperlink ref="D11" r:id="rId3" xr:uid="{00000000-0004-0000-0000-000003000000}"/>
    <hyperlink ref="D27" r:id="rId4" xr:uid="{00000000-0004-0000-0000-000004000000}"/>
    <hyperlink ref="D18" r:id="rId5" xr:uid="{08080A0B-DDEA-499E-9A29-72444D0ACC09}"/>
    <hyperlink ref="D17" r:id="rId6" xr:uid="{105928FD-82B9-4212-82B8-E4F572A19259}"/>
  </hyperlinks>
  <pageMargins left="0.7" right="0.7" top="0.75" bottom="0.75" header="0.3" footer="0.3"/>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ySplit="4" topLeftCell="A5" activePane="bottomLeft" state="frozen"/>
      <selection pane="bottomLeft" activeCell="B6" sqref="B6"/>
    </sheetView>
  </sheetViews>
  <sheetFormatPr defaultColWidth="14.453125" defaultRowHeight="15.75" customHeight="1" x14ac:dyDescent="0.25"/>
  <cols>
    <col min="1" max="1" width="30" customWidth="1"/>
    <col min="2" max="2" width="99.54296875" customWidth="1"/>
    <col min="3" max="3" width="23.54296875" customWidth="1"/>
    <col min="4" max="6" width="18.453125" customWidth="1"/>
  </cols>
  <sheetData>
    <row r="1" spans="1:7" x14ac:dyDescent="0.3">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ht="15.75" customHeight="1" x14ac:dyDescent="0.25">
      <c r="A2" s="1" t="str">
        <f ca="1">IFERROR(__xludf.DUMMYFUNCTION("""COMPUTED_VALUE"""),"Consortia, Librarians or Providers: Submit a description of Complimentary Expanded Access for inclusion on this page")</f>
        <v>Consortia, 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ht="15.75" customHeight="1" x14ac:dyDescent="0.25">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ht="15.75" customHeight="1" x14ac:dyDescent="0.25">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ht="15.75" customHeight="1" x14ac:dyDescent="0.25">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7">
        <f ca="1">IFERROR(__xludf.DUMMYFUNCTION("""COMPUTED_VALUE"""),43903)</f>
        <v>43903</v>
      </c>
      <c r="E5" s="1" t="str">
        <f ca="1">IFERROR(__xludf.DUMMYFUNCTION("""COMPUTED_VALUE"""),"Lookup Specifics")</f>
        <v>Lookup Specifics</v>
      </c>
      <c r="F5" s="8" t="str">
        <f ca="1">IFERROR(__xludf.DUMMYFUNCTION("""COMPUTED_VALUE"""),"https://www.annualreviews.org/page/about/privacy")</f>
        <v>https://www.annualreviews.org/page/about/privacy</v>
      </c>
    </row>
    <row r="6" spans="1:7" ht="15.75" customHeight="1" x14ac:dyDescent="0.25">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7">
        <f ca="1">IFERROR(__xludf.DUMMYFUNCTION("""COMPUTED_VALUE"""),43903)</f>
        <v>43903</v>
      </c>
      <c r="E6" s="1" t="str">
        <f ca="1">IFERROR(__xludf.DUMMYFUNCTION("""COMPUTED_VALUE"""),"Lookup Specifics")</f>
        <v>Lookup Specifics</v>
      </c>
      <c r="F6" s="8" t="str">
        <f ca="1">IFERROR(__xludf.DUMMYFUNCTION("""COMPUTED_VALUE"""),"https://www.jove.com/about/policies/")</f>
        <v>https://www.jove.com/about/policies/</v>
      </c>
    </row>
    <row r="7" spans="1:7" ht="15.75" customHeight="1" x14ac:dyDescent="0.25">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7">
        <f ca="1">IFERROR(__xludf.DUMMYFUNCTION("""COMPUTED_VALUE"""),43903)</f>
        <v>43903</v>
      </c>
      <c r="E7" s="1" t="str">
        <f ca="1">IFERROR(__xludf.DUMMYFUNCTION("""COMPUTED_VALUE"""),"Lookup Specifics")</f>
        <v>Lookup Specifics</v>
      </c>
      <c r="F7" s="8" t="str">
        <f ca="1">IFERROR(__xludf.DUMMYFUNCTION("""COMPUTED_VALUE"""),"https://docuseek2.wiki.zoho.com/Privacy-Statement.html")</f>
        <v>https://docuseek2.wiki.zoho.com/Privacy-Statement.html</v>
      </c>
    </row>
    <row r="8" spans="1:7" ht="15.75" customHeight="1" x14ac:dyDescent="0.25">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7">
        <f ca="1">IFERROR(__xludf.DUMMYFUNCTION("""COMPUTED_VALUE"""),43903)</f>
        <v>43903</v>
      </c>
      <c r="E8" s="1" t="str">
        <f ca="1">IFERROR(__xludf.DUMMYFUNCTION("""COMPUTED_VALUE"""),"Lookup Specifics")</f>
        <v>Lookup Specifics</v>
      </c>
      <c r="F8" s="8" t="str">
        <f ca="1">IFERROR(__xludf.DUMMYFUNCTION("""COMPUTED_VALUE"""),"https://bioone.org/privacy-policy")</f>
        <v>https://bioone.org/privacy-policy</v>
      </c>
    </row>
    <row r="9" spans="1:7" ht="15.75" customHeight="1" x14ac:dyDescent="0.25">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7">
        <f ca="1">IFERROR(__xludf.DUMMYFUNCTION("""COMPUTED_VALUE"""),43904)</f>
        <v>43904</v>
      </c>
      <c r="E9" s="1" t="str">
        <f ca="1">IFERROR(__xludf.DUMMYFUNCTION("""COMPUTED_VALUE"""),"Lookup Specifics")</f>
        <v>Lookup Specifics</v>
      </c>
      <c r="F9" s="8" t="str">
        <f ca="1">IFERROR(__xludf.DUMMYFUNCTION("""COMPUTED_VALUE"""),"https://clarivate.com/legal/privacy-policy/")</f>
        <v>https://clarivate.com/legal/privacy-policy/</v>
      </c>
    </row>
    <row r="10" spans="1:7" ht="15.75" customHeight="1" x14ac:dyDescent="0.25">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7">
        <f ca="1">IFERROR(__xludf.DUMMYFUNCTION("""COMPUTED_VALUE"""),43917)</f>
        <v>43917</v>
      </c>
      <c r="E10" s="1" t="str">
        <f ca="1">IFERROR(__xludf.DUMMYFUNCTION("""COMPUTED_VALUE"""),"Lookup Specifics")</f>
        <v>Lookup Specifics</v>
      </c>
      <c r="F10" s="8" t="str">
        <f ca="1">IFERROR(__xludf.DUMMYFUNCTION("""COMPUTED_VALUE"""),"https://privacy.elsevier.com/")</f>
        <v>https://privacy.elsevier.com/</v>
      </c>
    </row>
    <row r="11" spans="1:7" ht="15.75" customHeight="1" x14ac:dyDescent="0.25">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7">
        <f ca="1">IFERROR(__xludf.DUMMYFUNCTION("""COMPUTED_VALUE"""),43905)</f>
        <v>43905</v>
      </c>
      <c r="E11" s="1" t="str">
        <f ca="1">IFERROR(__xludf.DUMMYFUNCTION("""COMPUTED_VALUE"""),"Lookup Specifics")</f>
        <v>Lookup Specifics</v>
      </c>
      <c r="F11" s="8" t="str">
        <f ca="1">IFERROR(__xludf.DUMMYFUNCTION("""COMPUTED_VALUE"""),"https://www.proquest.com/about/privacy-statement.html")</f>
        <v>https://www.proquest.com/about/privacy-statement.html</v>
      </c>
    </row>
    <row r="12" spans="1:7" ht="15.75" customHeight="1" x14ac:dyDescent="0.25">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7">
        <f ca="1">IFERROR(__xludf.DUMMYFUNCTION("""COMPUTED_VALUE"""),43905)</f>
        <v>43905</v>
      </c>
      <c r="E12" s="1" t="str">
        <f ca="1">IFERROR(__xludf.DUMMYFUNCTION("""COMPUTED_VALUE"""),"Lookup Specifics")</f>
        <v>Lookup Specifics</v>
      </c>
      <c r="F12" s="8" t="str">
        <f ca="1">IFERROR(__xludf.DUMMYFUNCTION("""COMPUTED_VALUE"""),"https://www.wiley-vch.de/en/info/contact-masthead")</f>
        <v>https://www.wiley-vch.de/en/info/contact-masthead</v>
      </c>
    </row>
    <row r="13" spans="1:7" ht="15.75" customHeight="1" x14ac:dyDescent="0.25">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7">
        <f ca="1">IFERROR(__xludf.DUMMYFUNCTION("""COMPUTED_VALUE"""),43905)</f>
        <v>43905</v>
      </c>
      <c r="E13" s="1" t="str">
        <f ca="1">IFERROR(__xludf.DUMMYFUNCTION("""COMPUTED_VALUE"""),"Lookup Specifics")</f>
        <v>Lookup Specifics</v>
      </c>
      <c r="F13" s="8" t="str">
        <f ca="1">IFERROR(__xludf.DUMMYFUNCTION("""COMPUTED_VALUE"""),"https://www.softchalkcloud.com/privacy")</f>
        <v>https://www.softchalkcloud.com/privacy</v>
      </c>
    </row>
    <row r="14" spans="1:7" ht="15.75" customHeight="1" x14ac:dyDescent="0.25">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7">
        <f ca="1">IFERROR(__xludf.DUMMYFUNCTION("""COMPUTED_VALUE"""),43905)</f>
        <v>43905</v>
      </c>
      <c r="E14" s="1" t="str">
        <f ca="1">IFERROR(__xludf.DUMMYFUNCTION("""COMPUTED_VALUE"""),"Lookup Specifics")</f>
        <v>Lookup Specifics</v>
      </c>
      <c r="F14" s="8" t="str">
        <f ca="1">IFERROR(__xludf.DUMMYFUNCTION("""COMPUTED_VALUE"""),"https://www.macmillanihe.com/page/privacy-policy/")</f>
        <v>https://www.macmillanihe.com/page/privacy-policy/</v>
      </c>
    </row>
    <row r="15" spans="1:7" ht="15.75" customHeight="1" x14ac:dyDescent="0.25">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7">
        <f ca="1">IFERROR(__xludf.DUMMYFUNCTION("""COMPUTED_VALUE"""),43905)</f>
        <v>43905</v>
      </c>
      <c r="E15" s="1" t="str">
        <f ca="1">IFERROR(__xludf.DUMMYFUNCTION("""COMPUTED_VALUE"""),"Lookup Specifics")</f>
        <v>Lookup Specifics</v>
      </c>
      <c r="F15" s="5" t="str">
        <f ca="1">IFERROR(__xludf.DUMMYFUNCTION("""COMPUTED_VALUE"""),"")</f>
        <v/>
      </c>
    </row>
    <row r="16" spans="1:7" ht="15.75" customHeight="1" x14ac:dyDescent="0.25">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7" t="str">
        <f ca="1">IFERROR(__xludf.DUMMYFUNCTION("""COMPUTED_VALUE"""),"3.15.2020")</f>
        <v>3.15.2020</v>
      </c>
      <c r="E16" s="4" t="str">
        <f ca="1">IFERROR(__xludf.DUMMYFUNCTION("""COMPUTED_VALUE"""),"Lookup Specifics")</f>
        <v>Lookup Specifics</v>
      </c>
      <c r="F16" s="5" t="str">
        <f ca="1">IFERROR(__xludf.DUMMYFUNCTION("""COMPUTED_VALUE"""),"")</f>
        <v/>
      </c>
    </row>
    <row r="17" spans="1:6" ht="15.75" customHeight="1" x14ac:dyDescent="0.25">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7" t="str">
        <f ca="1">IFERROR(__xludf.DUMMYFUNCTION("""COMPUTED_VALUE"""),"3.15.2020")</f>
        <v>3.15.2020</v>
      </c>
      <c r="E17" s="4" t="str">
        <f ca="1">IFERROR(__xludf.DUMMYFUNCTION("""COMPUTED_VALUE"""),"[This response does not include expanded access]")</f>
        <v>[This response does not include expanded access]</v>
      </c>
      <c r="F17" s="8" t="str">
        <f ca="1">IFERROR(__xludf.DUMMYFUNCTION("""COMPUTED_VALUE"""),"https://www.ebsco.com/gdpr")</f>
        <v>https://www.ebsco.com/gdpr</v>
      </c>
    </row>
    <row r="18" spans="1:6" ht="15.75" customHeight="1" x14ac:dyDescent="0.25">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7">
        <f ca="1">IFERROR(__xludf.DUMMYFUNCTION("""COMPUTED_VALUE"""),43906)</f>
        <v>43906</v>
      </c>
      <c r="E18" s="1" t="str">
        <f ca="1">IFERROR(__xludf.DUMMYFUNCTION("""COMPUTED_VALUE"""),"Lookup Specifics")</f>
        <v>Lookup Specifics</v>
      </c>
      <c r="F18" s="5" t="str">
        <f ca="1">IFERROR(__xludf.DUMMYFUNCTION("""COMPUTED_VALUE"""),"")</f>
        <v/>
      </c>
    </row>
    <row r="19" spans="1:6" ht="15.75" customHeight="1" x14ac:dyDescent="0.25">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7">
        <f ca="1">IFERROR(__xludf.DUMMYFUNCTION("""COMPUTED_VALUE"""),43909)</f>
        <v>43909</v>
      </c>
      <c r="E19" s="1" t="str">
        <f ca="1">IFERROR(__xludf.DUMMYFUNCTION("""COMPUTED_VALUE"""),"Lookup Specifics")</f>
        <v>Lookup Specifics</v>
      </c>
      <c r="F19" s="8" t="str">
        <f ca="1">IFERROR(__xludf.DUMMYFUNCTION("""COMPUTED_VALUE"""),"https://www.springernature.com/la/legal/privacy-statement/11033522")</f>
        <v>https://www.springernature.com/la/legal/privacy-statement/11033522</v>
      </c>
    </row>
    <row r="20" spans="1:6" ht="15.75" customHeight="1" x14ac:dyDescent="0.25">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7">
        <f ca="1">IFERROR(__xludf.DUMMYFUNCTION("""COMPUTED_VALUE"""),43906)</f>
        <v>43906</v>
      </c>
      <c r="E20" s="1" t="str">
        <f ca="1">IFERROR(__xludf.DUMMYFUNCTION("""COMPUTED_VALUE"""),"Lookup Specifics")</f>
        <v>Lookup Specifics</v>
      </c>
      <c r="F20" s="5" t="str">
        <f ca="1">IFERROR(__xludf.DUMMYFUNCTION("""COMPUTED_VALUE"""),"")</f>
        <v/>
      </c>
    </row>
    <row r="21" spans="1:6" ht="15.75" customHeight="1" x14ac:dyDescent="0.25">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7">
        <f ca="1">IFERROR(__xludf.DUMMYFUNCTION("""COMPUTED_VALUE"""),43906)</f>
        <v>43906</v>
      </c>
      <c r="E21" s="1" t="str">
        <f ca="1">IFERROR(__xludf.DUMMYFUNCTION("""COMPUTED_VALUE"""),"Lookup Specifics")</f>
        <v>Lookup Specifics</v>
      </c>
      <c r="F21" s="5" t="str">
        <f ca="1">IFERROR(__xludf.DUMMYFUNCTION("""COMPUTED_VALUE"""),"")</f>
        <v/>
      </c>
    </row>
    <row r="22" spans="1:6" ht="15.75" customHeight="1" x14ac:dyDescent="0.25">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7">
        <f ca="1">IFERROR(__xludf.DUMMYFUNCTION("""COMPUTED_VALUE"""),43906)</f>
        <v>43906</v>
      </c>
      <c r="E22" s="1" t="str">
        <f ca="1">IFERROR(__xludf.DUMMYFUNCTION("""COMPUTED_VALUE"""),"Lookup Specifics")</f>
        <v>Lookup Specifics</v>
      </c>
      <c r="F22" s="5" t="str">
        <f ca="1">IFERROR(__xludf.DUMMYFUNCTION("""COMPUTED_VALUE"""),"")</f>
        <v/>
      </c>
    </row>
    <row r="23" spans="1:6" ht="15.75" customHeight="1" x14ac:dyDescent="0.25">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7">
        <f ca="1">IFERROR(__xludf.DUMMYFUNCTION("""COMPUTED_VALUE"""),43907)</f>
        <v>43907</v>
      </c>
      <c r="E23" s="1" t="str">
        <f ca="1">IFERROR(__xludf.DUMMYFUNCTION("""COMPUTED_VALUE"""),"Lookup Specifics")</f>
        <v>Lookup Specifics</v>
      </c>
      <c r="F23" s="5" t="str">
        <f ca="1">IFERROR(__xludf.DUMMYFUNCTION("""COMPUTED_VALUE"""),"")</f>
        <v/>
      </c>
    </row>
    <row r="24" spans="1:6" ht="15.75" customHeight="1" x14ac:dyDescent="0.25">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7">
        <f ca="1">IFERROR(__xludf.DUMMYFUNCTION("""COMPUTED_VALUE"""),43907)</f>
        <v>43907</v>
      </c>
      <c r="E24" s="1" t="str">
        <f ca="1">IFERROR(__xludf.DUMMYFUNCTION("""COMPUTED_VALUE"""),"Lookup Specifics")</f>
        <v>Lookup Specifics</v>
      </c>
      <c r="F24" s="5" t="str">
        <f ca="1">IFERROR(__xludf.DUMMYFUNCTION("""COMPUTED_VALUE"""),"")</f>
        <v/>
      </c>
    </row>
    <row r="25" spans="1:6" ht="175" x14ac:dyDescent="0.25">
      <c r="A25" s="4" t="str">
        <f ca="1">IFERROR(__xludf.DUMMYFUNCTION("""COMPUTED_VALUE"""),"Cambridge University Press")</f>
        <v>Cambridge University Press</v>
      </c>
      <c r="B25" s="10" t="str">
        <f ca="1">IFERROR(__xludf.DUMMYFUNCTION("""COMPUTED_VALUE"""),"https://www.cambridge.org/us/academic/covid-19-resources-and-information/information-librarians
We are pleased to offer a collection of over 2,000 ebooks hosted on Cambridge Core, for university libraries and their associated students and faculty. This co"&amp;"llection includes our HTML textbooks, Cambridge Histories, Cambridge Companions, and Cambridge Elements – please visit the linked homepages for more information and title lists. This offer is open to everyone, regardless of whether access was previously p"&amp;"urchased, until the end of May 2020.
Please note that if your institution already has access to one of our free reference collections then this should have automatically been updated to reflect the full extent of this offer.
To check your access, or for"&amp;" assistance in setting up this offer at your institution, university librarians should contact us at one of the following email addresses:
In the Americas: online@cambridge.org
In Australia and New Zealand: enquiries@cambridge.edu.au
In the United Kingdom"&amp;" or Rest of World: library.sales@cambridge.org")</f>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
      <c r="C25" s="3" t="str">
        <f ca="1">IFERROR(__xludf.DUMMYFUNCTION("""COMPUTED_VALUE"""),"SCELC Library Consortium
jason@scelc.org")</f>
        <v>SCELC Library Consortium
jason@scelc.org</v>
      </c>
      <c r="D25" s="11">
        <f ca="1">IFERROR(__xludf.DUMMYFUNCTION("""COMPUTED_VALUE"""),43920)</f>
        <v>43920</v>
      </c>
      <c r="E25" s="12" t="str">
        <f ca="1">IFERROR(__xludf.DUMMYFUNCTION("""COMPUTED_VALUE"""),"Lookup Specifics")</f>
        <v>Lookup Specifics</v>
      </c>
      <c r="F25" s="13" t="str">
        <f ca="1">IFERROR(__xludf.DUMMYFUNCTION("""COMPUTED_VALUE"""),"")</f>
        <v/>
      </c>
    </row>
    <row r="26" spans="1:6" ht="200" x14ac:dyDescent="0.25">
      <c r="A26" s="4" t="str">
        <f ca="1">IFERROR(__xludf.DUMMYFUNCTION("""COMPUTED_VALUE"""),"Duke University Press")</f>
        <v>Duke University Press</v>
      </c>
      <c r="B26" s="10"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11">
        <f ca="1">IFERROR(__xludf.DUMMYFUNCTION("""COMPUTED_VALUE"""),43908)</f>
        <v>43908</v>
      </c>
      <c r="E26" s="14" t="str">
        <f ca="1">IFERROR(__xludf.DUMMYFUNCTION("""COMPUTED_VALUE"""),"Lookup Specifics")</f>
        <v>Lookup Specifics</v>
      </c>
      <c r="F26" s="15" t="str">
        <f ca="1">IFERROR(__xludf.DUMMYFUNCTION("""COMPUTED_VALUE"""),"https://www.dukeupress.edu/Legal/Privacy")</f>
        <v>https://www.dukeupress.edu/Legal/Privacy</v>
      </c>
    </row>
    <row r="27" spans="1:6" ht="75" x14ac:dyDescent="0.25">
      <c r="A27" s="4" t="str">
        <f ca="1">IFERROR(__xludf.DUMMYFUNCTION("""COMPUTED_VALUE"""),"University of Michigan Press")</f>
        <v>University of Michigan Press</v>
      </c>
      <c r="B27" s="10"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11" t="str">
        <f ca="1">IFERROR(__xludf.DUMMYFUNCTION("""COMPUTED_VALUE"""),"3.18.2020")</f>
        <v>3.18.2020</v>
      </c>
      <c r="E27" s="12" t="str">
        <f ca="1">IFERROR(__xludf.DUMMYFUNCTION("""COMPUTED_VALUE"""),"Lookup Specifics")</f>
        <v>Lookup Specifics</v>
      </c>
      <c r="F27" s="13" t="str">
        <f ca="1">IFERROR(__xludf.DUMMYFUNCTION("""COMPUTED_VALUE"""),"")</f>
        <v/>
      </c>
    </row>
    <row r="28" spans="1:6" ht="62.5" x14ac:dyDescent="0.25">
      <c r="A28" s="4" t="str">
        <f ca="1">IFERROR(__xludf.DUMMYFUNCTION("""COMPUTED_VALUE"""),"MIT Press")</f>
        <v>MIT Press</v>
      </c>
      <c r="B28" s="10"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11" t="str">
        <f ca="1">IFERROR(__xludf.DUMMYFUNCTION("""COMPUTED_VALUE"""),"3.18.2020")</f>
        <v>3.18.2020</v>
      </c>
      <c r="E28" s="12" t="str">
        <f ca="1">IFERROR(__xludf.DUMMYFUNCTION("""COMPUTED_VALUE"""),"Lookup Specifics")</f>
        <v>Lookup Specifics</v>
      </c>
      <c r="F28" s="13" t="str">
        <f ca="1">IFERROR(__xludf.DUMMYFUNCTION("""COMPUTED_VALUE"""),"")</f>
        <v/>
      </c>
    </row>
    <row r="29" spans="1:6" ht="37.5" x14ac:dyDescent="0.25">
      <c r="A29" s="4" t="str">
        <f ca="1">IFERROR(__xludf.DUMMYFUNCTION("""COMPUTED_VALUE"""),"Ohio State University Press")</f>
        <v>Ohio State University Press</v>
      </c>
      <c r="B29" s="10"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11">
        <f ca="1">IFERROR(__xludf.DUMMYFUNCTION("""COMPUTED_VALUE"""),43908)</f>
        <v>43908</v>
      </c>
      <c r="E29" s="12" t="str">
        <f ca="1">IFERROR(__xludf.DUMMYFUNCTION("""COMPUTED_VALUE"""),"Lookup Specifics")</f>
        <v>Lookup Specifics</v>
      </c>
      <c r="F29" s="13" t="str">
        <f ca="1">IFERROR(__xludf.DUMMYFUNCTION("""COMPUTED_VALUE"""),"")</f>
        <v/>
      </c>
    </row>
    <row r="30" spans="1:6" ht="37.5" x14ac:dyDescent="0.25">
      <c r="A30" s="4" t="str">
        <f ca="1">IFERROR(__xludf.DUMMYFUNCTION("""COMPUTED_VALUE"""),"Project MUSE")</f>
        <v>Project MUSE</v>
      </c>
      <c r="B30" s="10"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11">
        <f ca="1">IFERROR(__xludf.DUMMYFUNCTION("""COMPUTED_VALUE"""),43908)</f>
        <v>43908</v>
      </c>
      <c r="E30" s="12" t="str">
        <f ca="1">IFERROR(__xludf.DUMMYFUNCTION("""COMPUTED_VALUE"""),"Lookup Specifics")</f>
        <v>Lookup Specifics</v>
      </c>
      <c r="F30" s="13" t="str">
        <f ca="1">IFERROR(__xludf.DUMMYFUNCTION("""COMPUTED_VALUE"""),"")</f>
        <v/>
      </c>
    </row>
    <row r="31" spans="1:6" ht="37.5" x14ac:dyDescent="0.25">
      <c r="A31" s="4" t="str">
        <f ca="1">IFERROR(__xludf.DUMMYFUNCTION("""COMPUTED_VALUE"""),"Cochrane")</f>
        <v>Cochrane</v>
      </c>
      <c r="B31" s="10"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11">
        <f ca="1">IFERROR(__xludf.DUMMYFUNCTION("""COMPUTED_VALUE"""),43908)</f>
        <v>43908</v>
      </c>
      <c r="E31" s="12" t="str">
        <f ca="1">IFERROR(__xludf.DUMMYFUNCTION("""COMPUTED_VALUE"""),"Lookup Specifics")</f>
        <v>Lookup Specifics</v>
      </c>
      <c r="F31" s="15" t="str">
        <f ca="1">IFERROR(__xludf.DUMMYFUNCTION("""COMPUTED_VALUE"""),"https://www.wiley.com/en-gb/privacy")</f>
        <v>https://www.wiley.com/en-gb/privacy</v>
      </c>
    </row>
    <row r="32" spans="1:6" ht="37.5" x14ac:dyDescent="0.25">
      <c r="A32" s="4" t="str">
        <f ca="1">IFERROR(__xludf.DUMMYFUNCTION("""COMPUTED_VALUE"""),"American Medical Association")</f>
        <v>American Medical Association</v>
      </c>
      <c r="B32" s="10"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11">
        <f ca="1">IFERROR(__xludf.DUMMYFUNCTION("""COMPUTED_VALUE"""),43908)</f>
        <v>43908</v>
      </c>
      <c r="E32" s="12" t="str">
        <f ca="1">IFERROR(__xludf.DUMMYFUNCTION("""COMPUTED_VALUE"""),"Lookup Specifics")</f>
        <v>Lookup Specifics</v>
      </c>
      <c r="F32" s="15" t="str">
        <f ca="1">IFERROR(__xludf.DUMMYFUNCTION("""COMPUTED_VALUE"""),"https://jamanetwork.com/pages/privacy-policy")</f>
        <v>https://jamanetwork.com/pages/privacy-policy</v>
      </c>
    </row>
    <row r="33" spans="1:6" ht="75" x14ac:dyDescent="0.25">
      <c r="A33" s="4" t="str">
        <f ca="1">IFERROR(__xludf.DUMMYFUNCTION("""COMPUTED_VALUE"""),"Wolters Kluwer")</f>
        <v>Wolters Kluwer</v>
      </c>
      <c r="B33" s="10"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11">
        <f ca="1">IFERROR(__xludf.DUMMYFUNCTION("""COMPUTED_VALUE"""),43908)</f>
        <v>43908</v>
      </c>
      <c r="E33" s="12" t="str">
        <f ca="1">IFERROR(__xludf.DUMMYFUNCTION("""COMPUTED_VALUE"""),"Lookup Specifics")</f>
        <v>Lookup Specifics</v>
      </c>
      <c r="F33" s="15" t="str">
        <f ca="1">IFERROR(__xludf.DUMMYFUNCTION("""COMPUTED_VALUE"""),"https://wolterskluwer.com/privacy-cookies.html")</f>
        <v>https://wolterskluwer.com/privacy-cookies.html</v>
      </c>
    </row>
    <row r="34" spans="1:6" ht="112.5" x14ac:dyDescent="0.25">
      <c r="A34" s="4" t="str">
        <f ca="1">IFERROR(__xludf.DUMMYFUNCTION("""COMPUTED_VALUE"""),"JSTOR")</f>
        <v>JSTOR</v>
      </c>
      <c r="B34" s="10"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11">
        <f ca="1">IFERROR(__xludf.DUMMYFUNCTION("""COMPUTED_VALUE"""),43908)</f>
        <v>43908</v>
      </c>
      <c r="E34" s="12" t="str">
        <f ca="1">IFERROR(__xludf.DUMMYFUNCTION("""COMPUTED_VALUE"""),"Lookup Specifics")</f>
        <v>Lookup Specifics</v>
      </c>
      <c r="F34" s="15" t="str">
        <f ca="1">IFERROR(__xludf.DUMMYFUNCTION("""COMPUTED_VALUE"""),"https://www.ithaka.org/privacypolicy")</f>
        <v>https://www.ithaka.org/privacypolicy</v>
      </c>
    </row>
    <row r="35" spans="1:6" ht="50" x14ac:dyDescent="0.25">
      <c r="A35" s="4" t="str">
        <f ca="1">IFERROR(__xludf.DUMMYFUNCTION("""COMPUTED_VALUE"""),"Emerald")</f>
        <v>Emerald</v>
      </c>
      <c r="B35" s="10"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11">
        <f ca="1">IFERROR(__xludf.DUMMYFUNCTION("""COMPUTED_VALUE"""),43908)</f>
        <v>43908</v>
      </c>
      <c r="E35" s="12" t="str">
        <f ca="1">IFERROR(__xludf.DUMMYFUNCTION("""COMPUTED_VALUE"""),"Lookup Specifics")</f>
        <v>Lookup Specifics</v>
      </c>
      <c r="F35" s="15" t="str">
        <f ca="1">IFERROR(__xludf.DUMMYFUNCTION("""COMPUTED_VALUE"""),"https://www.emeraldgrouppublishing.com/about/policies/privacy.htm")</f>
        <v>https://www.emeraldgrouppublishing.com/about/policies/privacy.htm</v>
      </c>
    </row>
    <row r="36" spans="1:6" ht="325" x14ac:dyDescent="0.25">
      <c r="A36" s="4" t="str">
        <f ca="1">IFERROR(__xludf.DUMMYFUNCTION("""COMPUTED_VALUE"""),"Taylor &amp; Francis")</f>
        <v>Taylor &amp; Francis</v>
      </c>
      <c r="B36" s="10"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11">
        <f ca="1">IFERROR(__xludf.DUMMYFUNCTION("""COMPUTED_VALUE"""),43917)</f>
        <v>43917</v>
      </c>
      <c r="E36" s="12" t="str">
        <f ca="1">IFERROR(__xludf.DUMMYFUNCTION("""COMPUTED_VALUE"""),"Lookup Specifics")</f>
        <v>Lookup Specifics</v>
      </c>
      <c r="F36" s="15" t="str">
        <f ca="1">IFERROR(__xludf.DUMMYFUNCTION("""COMPUTED_VALUE"""),"https://informa.com/privacy-policy/")</f>
        <v>https://informa.com/privacy-policy/</v>
      </c>
    </row>
    <row r="37" spans="1:6" ht="162.5" x14ac:dyDescent="0.25">
      <c r="A37" s="4" t="str">
        <f ca="1">IFERROR(__xludf.DUMMYFUNCTION("""COMPUTED_VALUE"""),"Springer Nature")</f>
        <v>Springer Nature</v>
      </c>
      <c r="B37" s="10"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11">
        <f ca="1">IFERROR(__xludf.DUMMYFUNCTION("""COMPUTED_VALUE"""),43909)</f>
        <v>43909</v>
      </c>
      <c r="E37" s="14" t="str">
        <f ca="1">IFERROR(__xludf.DUMMYFUNCTION("""COMPUTED_VALUE"""),"[This response does not include expanded access]")</f>
        <v>[This response does not include expanded access]</v>
      </c>
      <c r="F37" s="13" t="str">
        <f ca="1">IFERROR(__xludf.DUMMYFUNCTION("""COMPUTED_VALUE"""),"")</f>
        <v/>
      </c>
    </row>
    <row r="38" spans="1:6" ht="37.5" x14ac:dyDescent="0.25">
      <c r="A38" s="4" t="str">
        <f ca="1">IFERROR(__xludf.DUMMYFUNCTION("""COMPUTED_VALUE"""),"Karger")</f>
        <v>Karger</v>
      </c>
      <c r="B38" s="10"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11">
        <f ca="1">IFERROR(__xludf.DUMMYFUNCTION("""COMPUTED_VALUE"""),43909)</f>
        <v>43909</v>
      </c>
      <c r="E38" s="12" t="str">
        <f ca="1">IFERROR(__xludf.DUMMYFUNCTION("""COMPUTED_VALUE"""),"Lookup Specifics")</f>
        <v>Lookup Specifics</v>
      </c>
      <c r="F38" s="15" t="str">
        <f ca="1">IFERROR(__xludf.DUMMYFUNCTION("""COMPUTED_VALUE"""),"https://www.karger.com/Info/PrivacyPolicy")</f>
        <v>https://www.karger.com/Info/PrivacyPolicy</v>
      </c>
    </row>
    <row r="39" spans="1:6" ht="100" x14ac:dyDescent="0.25">
      <c r="A39" s="4" t="str">
        <f ca="1">IFERROR(__xludf.DUMMYFUNCTION("""COMPUTED_VALUE"""),"HeinOnline")</f>
        <v>HeinOnline</v>
      </c>
      <c r="B39" s="10"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11">
        <f ca="1">IFERROR(__xludf.DUMMYFUNCTION("""COMPUTED_VALUE"""),43909)</f>
        <v>43909</v>
      </c>
      <c r="E39" s="12" t="str">
        <f ca="1">IFERROR(__xludf.DUMMYFUNCTION("""COMPUTED_VALUE"""),"Lookup Specifics")</f>
        <v>Lookup Specifics</v>
      </c>
      <c r="F39" s="15" t="str">
        <f ca="1">IFERROR(__xludf.DUMMYFUNCTION("""COMPUTED_VALUE"""),"https://help.heinonline.org/kb/what-is-heinonlines-privacy-policy/")</f>
        <v>https://help.heinonline.org/kb/what-is-heinonlines-privacy-policy/</v>
      </c>
    </row>
    <row r="40" spans="1:6" ht="25" x14ac:dyDescent="0.25">
      <c r="A40" s="4" t="str">
        <f ca="1">IFERROR(__xludf.DUMMYFUNCTION("""COMPUTED_VALUE"""),"Mary Ann Liebert")</f>
        <v>Mary Ann Liebert</v>
      </c>
      <c r="B40" s="10"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11">
        <f ca="1">IFERROR(__xludf.DUMMYFUNCTION("""COMPUTED_VALUE"""),43910)</f>
        <v>43910</v>
      </c>
      <c r="E40" s="12" t="str">
        <f ca="1">IFERROR(__xludf.DUMMYFUNCTION("""COMPUTED_VALUE"""),"Lookup Specifics")</f>
        <v>Lookup Specifics</v>
      </c>
      <c r="F40" s="15" t="str">
        <f ca="1">IFERROR(__xludf.DUMMYFUNCTION("""COMPUTED_VALUE"""),"https://privacy.liebertpub.com/")</f>
        <v>https://privacy.liebertpub.com/</v>
      </c>
    </row>
    <row r="41" spans="1:6" ht="100" x14ac:dyDescent="0.25">
      <c r="A41" s="4" t="str">
        <f ca="1">IFERROR(__xludf.DUMMYFUNCTION("""COMPUTED_VALUE"""),"Bloomsbury Digital Resources")</f>
        <v>Bloomsbury Digital Resources</v>
      </c>
      <c r="B41" s="10"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11">
        <f ca="1">IFERROR(__xludf.DUMMYFUNCTION("""COMPUTED_VALUE"""),43910)</f>
        <v>43910</v>
      </c>
      <c r="E41" s="12" t="str">
        <f ca="1">IFERROR(__xludf.DUMMYFUNCTION("""COMPUTED_VALUE"""),"Lookup Specifics")</f>
        <v>Lookup Specifics</v>
      </c>
      <c r="F41" s="15" t="str">
        <f ca="1">IFERROR(__xludf.DUMMYFUNCTION("""COMPUTED_VALUE"""),"https://www.bloomsbury.com/us/privacy-policy/")</f>
        <v>https://www.bloomsbury.com/us/privacy-policy/</v>
      </c>
    </row>
    <row r="42" spans="1:6" ht="187.5" x14ac:dyDescent="0.25">
      <c r="A42" s="4" t="str">
        <f ca="1">IFERROR(__xludf.DUMMYFUNCTION("""COMPUTED_VALUE"""),"Digital Science")</f>
        <v>Digital Science</v>
      </c>
      <c r="B42" s="10"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17">
        <f ca="1">IFERROR(__xludf.DUMMYFUNCTION("""COMPUTED_VALUE"""),43912)</f>
        <v>43912</v>
      </c>
      <c r="E42" s="12" t="str">
        <f ca="1">IFERROR(__xludf.DUMMYFUNCTION("""COMPUTED_VALUE"""),"Lookup Specifics")</f>
        <v>Lookup Specifics</v>
      </c>
      <c r="F42" s="15" t="str">
        <f ca="1">IFERROR(__xludf.DUMMYFUNCTION("""COMPUTED_VALUE"""),"https://www.dimensions.ai/privacy/")</f>
        <v>https://www.dimensions.ai/privacy/</v>
      </c>
    </row>
    <row r="43" spans="1:6" ht="125" x14ac:dyDescent="0.25">
      <c r="A43" s="4" t="str">
        <f ca="1">IFERROR(__xludf.DUMMYFUNCTION("""COMPUTED_VALUE"""),"CNKI")</f>
        <v>CNKI</v>
      </c>
      <c r="B43" s="10"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11">
        <f ca="1">IFERROR(__xludf.DUMMYFUNCTION("""COMPUTED_VALUE"""),43910)</f>
        <v>43910</v>
      </c>
      <c r="E43" s="12" t="str">
        <f ca="1">IFERROR(__xludf.DUMMYFUNCTION("""COMPUTED_VALUE"""),"Lookup Specifics")</f>
        <v>Lookup Specifics</v>
      </c>
      <c r="F43" s="13" t="str">
        <f ca="1">IFERROR(__xludf.DUMMYFUNCTION("""COMPUTED_VALUE"""),"None Found")</f>
        <v>None Found</v>
      </c>
    </row>
    <row r="44" spans="1:6" ht="150" x14ac:dyDescent="0.25">
      <c r="A44" s="4" t="str">
        <f ca="1">IFERROR(__xludf.DUMMYFUNCTION("""COMPUTED_VALUE"""),"John Libbey Eurotext")</f>
        <v>John Libbey Eurotext</v>
      </c>
      <c r="B44" s="10"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11">
        <f ca="1">IFERROR(__xludf.DUMMYFUNCTION("""COMPUTED_VALUE"""),43910)</f>
        <v>43910</v>
      </c>
      <c r="E44" s="12" t="str">
        <f ca="1">IFERROR(__xludf.DUMMYFUNCTION("""COMPUTED_VALUE"""),"Lookup Specifics")</f>
        <v>Lookup Specifics</v>
      </c>
      <c r="F44" s="15" t="str">
        <f ca="1">IFERROR(__xludf.DUMMYFUNCTION("""COMPUTED_VALUE"""),"https://www.jle.com/en/infos_legales")</f>
        <v>https://www.jle.com/en/infos_legales</v>
      </c>
    </row>
    <row r="45" spans="1:6" ht="175" x14ac:dyDescent="0.25">
      <c r="A45" s="4" t="str">
        <f ca="1">IFERROR(__xludf.DUMMYFUNCTION("""COMPUTED_VALUE"""),"EBSCO")</f>
        <v>EBSCO</v>
      </c>
      <c r="B45" s="10"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11">
        <f ca="1">IFERROR(__xludf.DUMMYFUNCTION("""COMPUTED_VALUE"""),43910)</f>
        <v>43910</v>
      </c>
      <c r="E45" s="12" t="str">
        <f ca="1">IFERROR(__xludf.DUMMYFUNCTION("""COMPUTED_VALUE"""),"Lookup Specifics")</f>
        <v>Lookup Specifics</v>
      </c>
      <c r="F45" s="15" t="str">
        <f ca="1">IFERROR(__xludf.DUMMYFUNCTION("""COMPUTED_VALUE"""),"https://www.ebsco.com/company/privacy-policy")</f>
        <v>https://www.ebsco.com/company/privacy-policy</v>
      </c>
    </row>
    <row r="46" spans="1:6" ht="137.5" x14ac:dyDescent="0.25">
      <c r="A46" s="4" t="str">
        <f ca="1">IFERROR(__xludf.DUMMYFUNCTION("""COMPUTED_VALUE"""),"University of California Press")</f>
        <v>University of California Press</v>
      </c>
      <c r="B46" s="10"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11">
        <f ca="1">IFERROR(__xludf.DUMMYFUNCTION("""COMPUTED_VALUE"""),43910)</f>
        <v>43910</v>
      </c>
      <c r="E46" s="12" t="str">
        <f ca="1">IFERROR(__xludf.DUMMYFUNCTION("""COMPUTED_VALUE"""),"Lookup Specifics")</f>
        <v>Lookup Specifics</v>
      </c>
      <c r="F46" s="15" t="str">
        <f ca="1">IFERROR(__xludf.DUMMYFUNCTION("""COMPUTED_VALUE"""),"https://www.ucpress.edu/about/privacy-policy")</f>
        <v>https://www.ucpress.edu/about/privacy-policy</v>
      </c>
    </row>
    <row r="47" spans="1:6" ht="409.5" x14ac:dyDescent="0.25">
      <c r="A47" s="4" t="str">
        <f ca="1">IFERROR(__xludf.DUMMYFUNCTION("""COMPUTED_VALUE"""),"NEJM")</f>
        <v>NEJM</v>
      </c>
      <c r="B47" s="10"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11">
        <f ca="1">IFERROR(__xludf.DUMMYFUNCTION("""COMPUTED_VALUE"""),43911)</f>
        <v>43911</v>
      </c>
      <c r="E47" s="12" t="str">
        <f ca="1">IFERROR(__xludf.DUMMYFUNCTION("""COMPUTED_VALUE"""),"Lookup Specifics")</f>
        <v>Lookup Specifics</v>
      </c>
      <c r="F47" s="15" t="str">
        <f ca="1">IFERROR(__xludf.DUMMYFUNCTION("""COMPUTED_VALUE"""),"https://www.nejmgroup.org/legal/privacy-policy.htm?query=footer")</f>
        <v>https://www.nejmgroup.org/legal/privacy-policy.htm?query=footer</v>
      </c>
    </row>
    <row r="48" spans="1:6" ht="37.5" x14ac:dyDescent="0.25">
      <c r="A48" s="4" t="str">
        <f ca="1">IFERROR(__xludf.DUMMYFUNCTION("""COMPUTED_VALUE"""),"IEEE")</f>
        <v>IEEE</v>
      </c>
      <c r="B48" s="10"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11">
        <f ca="1">IFERROR(__xludf.DUMMYFUNCTION("""COMPUTED_VALUE"""),43911)</f>
        <v>43911</v>
      </c>
      <c r="E48" s="12" t="str">
        <f ca="1">IFERROR(__xludf.DUMMYFUNCTION("""COMPUTED_VALUE"""),"Lookup Specifics")</f>
        <v>Lookup Specifics</v>
      </c>
      <c r="F48" s="15" t="str">
        <f ca="1">IFERROR(__xludf.DUMMYFUNCTION("""COMPUTED_VALUE"""),"https://www.ieee.org/about/help/security_privacy.html")</f>
        <v>https://www.ieee.org/about/help/security_privacy.html</v>
      </c>
    </row>
    <row r="49" spans="1:26" ht="62.5" x14ac:dyDescent="0.25">
      <c r="A49" s="4" t="str">
        <f ca="1">IFERROR(__xludf.DUMMYFUNCTION("""COMPUTED_VALUE"""),"EBSCO")</f>
        <v>EBSCO</v>
      </c>
      <c r="B49" s="10"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11">
        <f ca="1">IFERROR(__xludf.DUMMYFUNCTION("""COMPUTED_VALUE"""),43911)</f>
        <v>43911</v>
      </c>
      <c r="E49" s="12" t="str">
        <f ca="1">IFERROR(__xludf.DUMMYFUNCTION("""COMPUTED_VALUE"""),"Lookup Specifics")</f>
        <v>Lookup Specifics</v>
      </c>
      <c r="F49" s="15" t="str">
        <f ca="1">IFERROR(__xludf.DUMMYFUNCTION("""COMPUTED_VALUE"""),"https://www.ebsco.com/company/privacy-policy")</f>
        <v>https://www.ebsco.com/company/privacy-policy</v>
      </c>
    </row>
    <row r="50" spans="1:26" ht="75" x14ac:dyDescent="0.25">
      <c r="A50" s="4" t="str">
        <f ca="1">IFERROR(__xludf.DUMMYFUNCTION("""COMPUTED_VALUE"""),"Royal Society of Chemistry")</f>
        <v>Royal Society of Chemistry</v>
      </c>
      <c r="B50" s="10"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18">
        <f ca="1">IFERROR(__xludf.DUMMYFUNCTION("""COMPUTED_VALUE"""),43913)</f>
        <v>43913</v>
      </c>
      <c r="E50" s="2" t="str">
        <f ca="1">IFERROR(__xludf.DUMMYFUNCTION("""COMPUTED_VALUE"""),"[This response does not include expanded access]")</f>
        <v>[This response does not include expanded access]</v>
      </c>
      <c r="F50" s="15" t="str">
        <f ca="1">IFERROR(__xludf.DUMMYFUNCTION("""COMPUTED_VALUE"""),"https://www.rsc.org/news-events/articles/2018/jan/gdpr-information/")</f>
        <v>https://www.rsc.org/news-events/articles/2018/jan/gdpr-information/</v>
      </c>
    </row>
    <row r="51" spans="1:26" ht="37.5" x14ac:dyDescent="0.25">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19">
        <f ca="1">IFERROR(__xludf.DUMMYFUNCTION("""COMPUTED_VALUE"""),43913)</f>
        <v>43913</v>
      </c>
      <c r="E51" s="1" t="str">
        <f ca="1">IFERROR(__xludf.DUMMYFUNCTION("""COMPUTED_VALUE"""),"Lookup Specifics")</f>
        <v>Lookup Specifics</v>
      </c>
      <c r="F51" s="8" t="str">
        <f ca="1">IFERROR(__xludf.DUMMYFUNCTION("""COMPUTED_VALUE"""),"https://global.oup.com/booksites/content/9780198846864/")</f>
        <v>https://global.oup.com/booksites/content/9780198846864/</v>
      </c>
      <c r="G51" s="16"/>
      <c r="H51" s="16"/>
      <c r="I51" s="16"/>
      <c r="J51" s="16"/>
      <c r="K51" s="16"/>
      <c r="L51" s="16"/>
      <c r="M51" s="16"/>
      <c r="N51" s="16"/>
      <c r="O51" s="16"/>
      <c r="P51" s="16"/>
      <c r="Q51" s="16"/>
      <c r="R51" s="16"/>
      <c r="S51" s="16"/>
      <c r="T51" s="16"/>
      <c r="U51" s="16"/>
      <c r="V51" s="16"/>
      <c r="W51" s="16"/>
      <c r="X51" s="16"/>
      <c r="Y51" s="16"/>
      <c r="Z51" s="16"/>
    </row>
    <row r="52" spans="1:26" ht="50" x14ac:dyDescent="0.25">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19">
        <f ca="1">IFERROR(__xludf.DUMMYFUNCTION("""COMPUTED_VALUE"""),43913)</f>
        <v>43913</v>
      </c>
      <c r="E52" s="1" t="str">
        <f ca="1">IFERROR(__xludf.DUMMYFUNCTION("""COMPUTED_VALUE"""),"Lookup Specifics")</f>
        <v>Lookup Specifics</v>
      </c>
      <c r="F52" s="8" t="str">
        <f ca="1">IFERROR(__xludf.DUMMYFUNCTION("""COMPUTED_VALUE"""),"https://www.accessmedicinenetwork.com/pages/privacy-policy-mgh")</f>
        <v>https://www.accessmedicinenetwork.com/pages/privacy-policy-mgh</v>
      </c>
      <c r="G52" s="16"/>
      <c r="H52" s="16"/>
      <c r="I52" s="16"/>
      <c r="J52" s="16"/>
      <c r="K52" s="16"/>
      <c r="L52" s="16"/>
      <c r="M52" s="16"/>
      <c r="N52" s="16"/>
      <c r="O52" s="16"/>
      <c r="P52" s="16"/>
      <c r="Q52" s="16"/>
      <c r="R52" s="16"/>
      <c r="S52" s="16"/>
      <c r="T52" s="16"/>
      <c r="U52" s="16"/>
      <c r="V52" s="16"/>
      <c r="W52" s="16"/>
      <c r="X52" s="16"/>
      <c r="Y52" s="16"/>
      <c r="Z52" s="16"/>
    </row>
    <row r="53" spans="1:26" ht="75" x14ac:dyDescent="0.25">
      <c r="A53" s="20" t="str">
        <f ca="1">IFERROR(__xludf.DUMMYFUNCTION("""COMPUTED_VALUE"""),"EBSCO and Harvard Business Publishing")</f>
        <v>EBSCO and Harvard Business Publishing</v>
      </c>
      <c r="B53" s="10"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19">
        <f ca="1">IFERROR(__xludf.DUMMYFUNCTION("""COMPUTED_VALUE"""),43914)</f>
        <v>43914</v>
      </c>
      <c r="E53" s="12" t="str">
        <f ca="1">IFERROR(__xludf.DUMMYFUNCTION("""COMPUTED_VALUE"""),"Lookup Specifics")</f>
        <v>Lookup Specifics</v>
      </c>
      <c r="F53" s="13" t="str">
        <f ca="1">IFERROR(__xludf.DUMMYFUNCTION("""COMPUTED_VALUE"""),"")</f>
        <v/>
      </c>
    </row>
    <row r="54" spans="1:26" ht="62.5" x14ac:dyDescent="0.25">
      <c r="A54" s="4" t="str">
        <f ca="1">IFERROR(__xludf.DUMMYFUNCTION("""COMPUTED_VALUE"""),"Brill")</f>
        <v>Brill</v>
      </c>
      <c r="B54" s="10"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18">
        <f ca="1">IFERROR(__xludf.DUMMYFUNCTION("""COMPUTED_VALUE"""),43914)</f>
        <v>43914</v>
      </c>
      <c r="E54" s="12" t="str">
        <f ca="1">IFERROR(__xludf.DUMMYFUNCTION("""COMPUTED_VALUE"""),"Lookup Specifics")</f>
        <v>Lookup Specifics</v>
      </c>
      <c r="F54" s="13" t="str">
        <f ca="1">IFERROR(__xludf.DUMMYFUNCTION("""COMPUTED_VALUE"""),"")</f>
        <v/>
      </c>
    </row>
    <row r="55" spans="1:26" ht="212.5" x14ac:dyDescent="0.25">
      <c r="A55" s="4" t="str">
        <f ca="1">IFERROR(__xludf.DUMMYFUNCTION("""COMPUTED_VALUE"""),"SAGE")</f>
        <v>SAGE</v>
      </c>
      <c r="B55" s="10"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18">
        <f ca="1">IFERROR(__xludf.DUMMYFUNCTION("""COMPUTED_VALUE"""),43914)</f>
        <v>43914</v>
      </c>
      <c r="E55" s="12" t="str">
        <f ca="1">IFERROR(__xludf.DUMMYFUNCTION("""COMPUTED_VALUE"""),"Lookup Specifics")</f>
        <v>Lookup Specifics</v>
      </c>
      <c r="F55" s="13" t="str">
        <f ca="1">IFERROR(__xludf.DUMMYFUNCTION("""COMPUTED_VALUE"""),"")</f>
        <v/>
      </c>
    </row>
    <row r="56" spans="1:26" ht="300" x14ac:dyDescent="0.25">
      <c r="A56" s="4" t="str">
        <f ca="1">IFERROR(__xludf.DUMMYFUNCTION("""COMPUTED_VALUE"""),"American Psychological Association (APA)")</f>
        <v>American Psychological Association (APA)</v>
      </c>
      <c r="B56" s="10"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18">
        <f ca="1">IFERROR(__xludf.DUMMYFUNCTION("""COMPUTED_VALUE"""),43914)</f>
        <v>43914</v>
      </c>
      <c r="E56" s="12" t="str">
        <f ca="1">IFERROR(__xludf.DUMMYFUNCTION("""COMPUTED_VALUE"""),"Lookup Specifics")</f>
        <v>Lookup Specifics</v>
      </c>
      <c r="F56" s="13" t="str">
        <f ca="1">IFERROR(__xludf.DUMMYFUNCTION("""COMPUTED_VALUE"""),"")</f>
        <v/>
      </c>
    </row>
    <row r="57" spans="1:26" ht="50" x14ac:dyDescent="0.25">
      <c r="A57" s="4" t="str">
        <f ca="1">IFERROR(__xludf.DUMMYFUNCTION("""COMPUTED_VALUE"""),"Internet Archive")</f>
        <v>Internet Archive</v>
      </c>
      <c r="B57" s="21"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18">
        <f ca="1">IFERROR(__xludf.DUMMYFUNCTION("""COMPUTED_VALUE"""),43915)</f>
        <v>43915</v>
      </c>
      <c r="E57" s="12" t="str">
        <f ca="1">IFERROR(__xludf.DUMMYFUNCTION("""COMPUTED_VALUE"""),"Lookup Specifics")</f>
        <v>Lookup Specifics</v>
      </c>
      <c r="F57" s="13" t="str">
        <f ca="1">IFERROR(__xludf.DUMMYFUNCTION("""COMPUTED_VALUE"""),"")</f>
        <v/>
      </c>
    </row>
    <row r="58" spans="1:26" ht="37.5" x14ac:dyDescent="0.25">
      <c r="A58" s="4" t="str">
        <f ca="1">IFERROR(__xludf.DUMMYFUNCTION("""COMPUTED_VALUE"""),"New York Times")</f>
        <v>New York Times</v>
      </c>
      <c r="B58" s="10"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18">
        <f ca="1">IFERROR(__xludf.DUMMYFUNCTION("""COMPUTED_VALUE"""),43915)</f>
        <v>43915</v>
      </c>
      <c r="E58" s="12" t="str">
        <f ca="1">IFERROR(__xludf.DUMMYFUNCTION("""COMPUTED_VALUE"""),"Lookup Specifics")</f>
        <v>Lookup Specifics</v>
      </c>
      <c r="F58" s="13" t="str">
        <f ca="1">IFERROR(__xludf.DUMMYFUNCTION("""COMPUTED_VALUE"""),"")</f>
        <v/>
      </c>
    </row>
    <row r="59" spans="1:26" ht="87.5" x14ac:dyDescent="0.25">
      <c r="A59" s="4" t="str">
        <f ca="1">IFERROR(__xludf.DUMMYFUNCTION("""COMPUTED_VALUE"""),"Royal Society Publishing ")</f>
        <v xml:space="preserve">Royal Society Publishing </v>
      </c>
      <c r="B59" s="10"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18">
        <f ca="1">IFERROR(__xludf.DUMMYFUNCTION("""COMPUTED_VALUE"""),43915)</f>
        <v>43915</v>
      </c>
      <c r="E59" s="12" t="str">
        <f ca="1">IFERROR(__xludf.DUMMYFUNCTION("""COMPUTED_VALUE"""),"Lookup Specifics")</f>
        <v>Lookup Specifics</v>
      </c>
      <c r="F59" s="15" t="str">
        <f ca="1">IFERROR(__xludf.DUMMYFUNCTION("""COMPUTED_VALUE"""),"https://royalsociety.org/about-us/terms-conditions-policies/cookies/")</f>
        <v>https://royalsociety.org/about-us/terms-conditions-policies/cookies/</v>
      </c>
    </row>
    <row r="60" spans="1:26" ht="62.5" x14ac:dyDescent="0.25">
      <c r="A60" s="4" t="str">
        <f ca="1">IFERROR(__xludf.DUMMYFUNCTION("""COMPUTED_VALUE"""),"Accucoms")</f>
        <v>Accucoms</v>
      </c>
      <c r="B60" s="10"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22">
        <f ca="1">IFERROR(__xludf.DUMMYFUNCTION("""COMPUTED_VALUE"""),43915)</f>
        <v>43915</v>
      </c>
      <c r="E60" s="14" t="str">
        <f ca="1">IFERROR(__xludf.DUMMYFUNCTION("""COMPUTED_VALUE"""),"Lookup Specifics")</f>
        <v>Lookup Specifics</v>
      </c>
      <c r="F60" s="13" t="str">
        <f ca="1">IFERROR(__xludf.DUMMYFUNCTION("""COMPUTED_VALUE"""),"")</f>
        <v/>
      </c>
    </row>
    <row r="61" spans="1:26" ht="387.5" x14ac:dyDescent="0.25">
      <c r="A61" s="4" t="str">
        <f ca="1">IFERROR(__xludf.DUMMYFUNCTION("""COMPUTED_VALUE"""),"Brepols")</f>
        <v>Brepols</v>
      </c>
      <c r="B61" s="10"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23">
        <f ca="1">IFERROR(__xludf.DUMMYFUNCTION("""COMPUTED_VALUE"""),43916)</f>
        <v>43916</v>
      </c>
      <c r="E61" s="12" t="str">
        <f ca="1">IFERROR(__xludf.DUMMYFUNCTION("""COMPUTED_VALUE"""),"Lookup Specifics")</f>
        <v>Lookup Specifics</v>
      </c>
      <c r="F61" s="13" t="str">
        <f ca="1">IFERROR(__xludf.DUMMYFUNCTION("""COMPUTED_VALUE"""),"")</f>
        <v/>
      </c>
    </row>
    <row r="62" spans="1:26" ht="50" x14ac:dyDescent="0.25">
      <c r="A62" s="4" t="str">
        <f ca="1">IFERROR(__xludf.DUMMYFUNCTION("""COMPUTED_VALUE"""),"Index of Medieval Art")</f>
        <v>Index of Medieval Art</v>
      </c>
      <c r="B62" s="10"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23">
        <f ca="1">IFERROR(__xludf.DUMMYFUNCTION("""COMPUTED_VALUE"""),43916)</f>
        <v>43916</v>
      </c>
      <c r="E62" s="12" t="str">
        <f ca="1">IFERROR(__xludf.DUMMYFUNCTION("""COMPUTED_VALUE"""),"Lookup Specifics")</f>
        <v>Lookup Specifics</v>
      </c>
      <c r="F62" s="13" t="str">
        <f ca="1">IFERROR(__xludf.DUMMYFUNCTION("""COMPUTED_VALUE"""),"")</f>
        <v/>
      </c>
    </row>
    <row r="63" spans="1:26" ht="237.5" x14ac:dyDescent="0.25">
      <c r="A63" s="4" t="str">
        <f ca="1">IFERROR(__xludf.DUMMYFUNCTION("""COMPUTED_VALUE"""),"APA")</f>
        <v>APA</v>
      </c>
      <c r="B63" s="10"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23">
        <f ca="1">IFERROR(__xludf.DUMMYFUNCTION("""COMPUTED_VALUE"""),43917)</f>
        <v>43917</v>
      </c>
      <c r="E63" s="14" t="str">
        <f ca="1">IFERROR(__xludf.DUMMYFUNCTION("""COMPUTED_VALUE"""),"Lookup Specifics")</f>
        <v>Lookup Specifics</v>
      </c>
      <c r="F63" s="13" t="str">
        <f ca="1">IFERROR(__xludf.DUMMYFUNCTION("""COMPUTED_VALUE"""),"")</f>
        <v/>
      </c>
    </row>
    <row r="64" spans="1:26" ht="25" x14ac:dyDescent="0.25">
      <c r="A64" s="4" t="str">
        <f ca="1">IFERROR(__xludf.DUMMYFUNCTION("""COMPUTED_VALUE"""),"Kluwer Law International")</f>
        <v>Kluwer Law International</v>
      </c>
      <c r="B64" s="10"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23">
        <f ca="1">IFERROR(__xludf.DUMMYFUNCTION("""COMPUTED_VALUE"""),43917)</f>
        <v>43917</v>
      </c>
      <c r="E64" s="14" t="str">
        <f ca="1">IFERROR(__xludf.DUMMYFUNCTION("""COMPUTED_VALUE"""),"Lookup Specifics")</f>
        <v>Lookup Specifics</v>
      </c>
      <c r="F64" s="13" t="str">
        <f ca="1">IFERROR(__xludf.DUMMYFUNCTION("""COMPUTED_VALUE"""),"")</f>
        <v/>
      </c>
    </row>
    <row r="65" spans="1:6" ht="300" x14ac:dyDescent="0.25">
      <c r="A65" s="4" t="str">
        <f ca="1">IFERROR(__xludf.DUMMYFUNCTION("""COMPUTED_VALUE"""),"Karger")</f>
        <v>Karger</v>
      </c>
      <c r="B65" s="10"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23">
        <f ca="1">IFERROR(__xludf.DUMMYFUNCTION("""COMPUTED_VALUE"""),43917)</f>
        <v>43917</v>
      </c>
      <c r="E65" s="14" t="str">
        <f ca="1">IFERROR(__xludf.DUMMYFUNCTION("""COMPUTED_VALUE"""),"Lookup Specifics")</f>
        <v>Lookup Specifics</v>
      </c>
      <c r="F65" s="13" t="str">
        <f ca="1">IFERROR(__xludf.DUMMYFUNCTION("""COMPUTED_VALUE"""),"")</f>
        <v/>
      </c>
    </row>
    <row r="66" spans="1:6" ht="75" x14ac:dyDescent="0.25">
      <c r="A66" s="4" t="str">
        <f ca="1">IFERROR(__xludf.DUMMYFUNCTION("""COMPUTED_VALUE"""),"OECD iLibrary")</f>
        <v>OECD iLibrary</v>
      </c>
      <c r="B66" s="10"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23">
        <f ca="1">IFERROR(__xludf.DUMMYFUNCTION("""COMPUTED_VALUE"""),43917)</f>
        <v>43917</v>
      </c>
      <c r="E66" s="14" t="str">
        <f ca="1">IFERROR(__xludf.DUMMYFUNCTION("""COMPUTED_VALUE"""),"")</f>
        <v/>
      </c>
      <c r="F66" s="13" t="str">
        <f ca="1">IFERROR(__xludf.DUMMYFUNCTION("""COMPUTED_VALUE"""),"")</f>
        <v/>
      </c>
    </row>
    <row r="67" spans="1:6" ht="300" x14ac:dyDescent="0.25">
      <c r="A67" s="4" t="str">
        <f ca="1">IFERROR(__xludf.DUMMYFUNCTION("""COMPUTED_VALUE"""),"Infobase")</f>
        <v>Infobase</v>
      </c>
      <c r="B67" s="10"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23">
        <f ca="1">IFERROR(__xludf.DUMMYFUNCTION("""COMPUTED_VALUE"""),43917)</f>
        <v>43917</v>
      </c>
      <c r="E67" s="12" t="str">
        <f ca="1">IFERROR(__xludf.DUMMYFUNCTION("""COMPUTED_VALUE"""),"Lookup Specifics")</f>
        <v>Lookup Specifics</v>
      </c>
      <c r="F67" s="13" t="str">
        <f ca="1">IFERROR(__xludf.DUMMYFUNCTION("""COMPUTED_VALUE"""),"")</f>
        <v/>
      </c>
    </row>
    <row r="68" spans="1:6" ht="37.5" x14ac:dyDescent="0.25">
      <c r="A68" s="4" t="str">
        <f ca="1">IFERROR(__xludf.DUMMYFUNCTION("""COMPUTED_VALUE"""),"Érudit")</f>
        <v>Érudit</v>
      </c>
      <c r="B68" s="10" t="str">
        <f ca="1">IFERROR(__xludf.DUMMYFUNCTION("""COMPUTED_VALUE"""),"Temporary removal of 12-month moving pay wall (currently in effect for 89 scholarly journals);  only the last 12 months of publication of these journals are in restricted access, the rest of the content being already offered in open access.")</f>
        <v>Temporary removal of 12-month moving pay wall (currently in effect for 89 scholarly journals);  only the last 12 months of publication of these journals are in restricted access, the rest of the content being already offered in open access.</v>
      </c>
      <c r="C68" s="3" t="str">
        <f ca="1">IFERROR(__xludf.DUMMYFUNCTION("""COMPUTED_VALUE"""),"ICOLC Complimentary Expanded Access Submission Form")</f>
        <v>ICOLC Complimentary Expanded Access Submission Form</v>
      </c>
      <c r="D68" s="23">
        <f ca="1">IFERROR(__xludf.DUMMYFUNCTION("""COMPUTED_VALUE"""),43920)</f>
        <v>43920</v>
      </c>
      <c r="E68" s="12" t="str">
        <f ca="1">IFERROR(__xludf.DUMMYFUNCTION("""COMPUTED_VALUE"""),"Lookup Specifics")</f>
        <v>Lookup Specifics</v>
      </c>
      <c r="F68" s="15" t="str">
        <f ca="1">IFERROR(__xludf.DUMMYFUNCTION("""COMPUTED_VALUE"""),"https://apropos.erudit.org/en/implementation-of-a-privacy-policy/")</f>
        <v>https://apropos.erudit.org/en/implementation-of-a-privacy-policy/</v>
      </c>
    </row>
    <row r="69" spans="1:6" ht="409.5" x14ac:dyDescent="0.25">
      <c r="A69" s="4" t="str">
        <f ca="1">IFERROR(__xludf.DUMMYFUNCTION("""COMPUTED_VALUE"""),"Wolters Kluwer (Ovid)")</f>
        <v>Wolters Kluwer (Ovid)</v>
      </c>
      <c r="B69" s="10" t="str">
        <f ca="1">IFERROR(__xludf.DUMMYFUNCTION("""COMPUTED_VALUE"""),"At Wolters Kluwer we understand the unique challenges colleges and universities are facing due to the COVID-19 pandemic and want to support our customers as they move to an online learning environment.  To help you make this transition, I would like to of"&amp;"fer your institution complimentary access to a selection of products for the next sixty days, complete with setup, support and training for users.  These products have been specifically selected as they can help your faculty and students with the challeng"&amp;"es of online learning.
	LWW Health Library 
o	Premium Basic Sciences
o	Clerkship
o	Board Review Series
o	Internal Medicine
o	Physician Assistant (Core and Specialties/Rotations)
o	Exercise Science
o	Physical Therapy
o	Occupational Therapy
o	Premium Pharm"&amp;"acy
	Firecracker 
	Firecracker PA
	Acland’s Atlas of Human Anatomy
	Bates Visual Guide
	5 Minute Clinical Consult
Our Ovid customer support and training teams are ready to help you get started.  To receive your complimentary access visit http://too"&amp;"ls.ovid.com/remotelearning/ and complete a brief request form. A member of our Ovid Customer Support team will contact you directly to begin the setup process. 
I hope that you will be able to utilize the resources we are offering and they provide some r"&amp;"elief to your students as they work to complete their studies. 
Please do not hesitate to let me know if you have any questions or if I can be assistance.
Best regards,
Shelley Singh
Regional Sales Manager 
Health Learning, Research &amp; Practice
647.460.7"&amp;"227 
Shelley.Singh@wolterskluwer.com
www.ovid.com
")</f>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
      <c r="C69" s="3" t="str">
        <f ca="1">IFERROR(__xludf.DUMMYFUNCTION("""COMPUTED_VALUE"""),"ICOLC Complimentary Expanded Access Submission Form")</f>
        <v>ICOLC Complimentary Expanded Access Submission Form</v>
      </c>
      <c r="D69" s="23">
        <f ca="1">IFERROR(__xludf.DUMMYFUNCTION("""COMPUTED_VALUE"""),43920)</f>
        <v>43920</v>
      </c>
      <c r="E69" s="14" t="str">
        <f ca="1">IFERROR(__xludf.DUMMYFUNCTION("""COMPUTED_VALUE"""),"Lookup Specifics")</f>
        <v>Lookup Specifics</v>
      </c>
      <c r="F69" s="13" t="str">
        <f ca="1">IFERROR(__xludf.DUMMYFUNCTION("""COMPUTED_VALUE"""),"")</f>
        <v/>
      </c>
    </row>
    <row r="70" spans="1:6" ht="137.5" x14ac:dyDescent="0.25">
      <c r="A70" s="4" t="str">
        <f ca="1">IFERROR(__xludf.DUMMYFUNCTION("""COMPUTED_VALUE"""),"DIGITALIA")</f>
        <v>DIGITALIA</v>
      </c>
      <c r="B70" s="10" t="str">
        <f ca="1">IFERROR(__xludf.DUMMYFUNCTION("""COMPUTED_VALUE"""),"I think we all know that we are in a difficult situation and that it is beyond all of us. We hope that you and your family members are in good health and that those who will be at home are as pleasant and helpful as possible.
        At Digitalia we are "&amp;"sensitive to this situation, and we want to support you during this very serious crisis. For this reason, and for a month, all those universities that want to access Digitalia Hispanica  www.digitaliapublishing.com  will be able to do it for free, so that"&amp;" their students and professors can have access to online materials that help them in their research and learning, comfortably from home.
        Please contact: info@digitalia.us   so that your libraries provide their IPs and request free access during t"&amp;"his period
        Digitalia")</f>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
      <c r="C70" s="3" t="str">
        <f ca="1">IFERROR(__xludf.DUMMYFUNCTION("""COMPUTED_VALUE"""),"ICOLC Complimentary Expanded Access Submission Form")</f>
        <v>ICOLC Complimentary Expanded Access Submission Form</v>
      </c>
      <c r="D70" s="23">
        <f ca="1">IFERROR(__xludf.DUMMYFUNCTION("""COMPUTED_VALUE"""),43920)</f>
        <v>43920</v>
      </c>
      <c r="E70" s="14" t="str">
        <f ca="1">IFERROR(__xludf.DUMMYFUNCTION("""COMPUTED_VALUE"""),"Lookup Specifics")</f>
        <v>Lookup Specifics</v>
      </c>
      <c r="F70" s="13" t="str">
        <f ca="1">IFERROR(__xludf.DUMMYFUNCTION("""COMPUTED_VALUE"""),"")</f>
        <v/>
      </c>
    </row>
    <row r="71" spans="1:6" ht="237.5" x14ac:dyDescent="0.25">
      <c r="A71" s="4" t="str">
        <f ca="1">IFERROR(__xludf.DUMMYFUNCTION("""COMPUTED_VALUE"""),"Ravenpack")</f>
        <v>Ravenpack</v>
      </c>
      <c r="B71" s="10" t="str">
        <f ca="1">IFERROR(__xludf.DUMMYFUNCTION("""COMPUTED_VALUE"""),"Dear ,
Given the extraordinary number of requests we received, RavenPack has made public its COVID-19 news monitoring dashboard. You may access the dashboard below:
https://coronavirus.ravenpack.com/
No credentials are required to access the service"&amp;". Feel free to share with colleagues and friends. The application may also be displayed on company-wide monitors.
Let me know if you have any questions.
Best regards,
Client Services Team
clientservices@ravenpack.com")</f>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
      <c r="C71" s="3" t="str">
        <f ca="1">IFERROR(__xludf.DUMMYFUNCTION("""COMPUTED_VALUE"""),"ICOLC Complimentary Expanded Access Submission Form")</f>
        <v>ICOLC Complimentary Expanded Access Submission Form</v>
      </c>
      <c r="D71" s="23">
        <f ca="1">IFERROR(__xludf.DUMMYFUNCTION("""COMPUTED_VALUE"""),43920)</f>
        <v>43920</v>
      </c>
      <c r="E71" s="12" t="str">
        <f ca="1">IFERROR(__xludf.DUMMYFUNCTION("""COMPUTED_VALUE"""),"Lookup Specifics")</f>
        <v>Lookup Specifics</v>
      </c>
      <c r="F71" s="15" t="str">
        <f ca="1">IFERROR(__xludf.DUMMYFUNCTION("""COMPUTED_VALUE"""),"https://www.ravenpack.com/privacy/")</f>
        <v>https://www.ravenpack.com/privacy/</v>
      </c>
    </row>
    <row r="72" spans="1:6" ht="409.5" x14ac:dyDescent="0.25">
      <c r="A72" s="4" t="str">
        <f ca="1">IFERROR(__xludf.DUMMYFUNCTION("""COMPUTED_VALUE"""),"University of Chicago Press")</f>
        <v>University of Chicago Press</v>
      </c>
      <c r="B72" s="10" t="str">
        <f ca="1">IFERROR(__xludf.DUMMYFUNCTION("""COMPUTED_VALUE"""),"SUMMARY:
Journals:
• We’ve turned on free access to COVID-19 related content (see: https://www.journals.uchicago.edu/coronavirus)
• We are encouraging current customers to add general or proxy IP addresses to their account if they need them for remote co"&amp;"ursework
• We are extending online access for all existing online customers to ensure continuous access if renewals get delayed
• We are activating electronic access to print-only subscribers as of April 1st
• Due to problems with delivery of issues, inst"&amp;"itutions that can’t receive print issues should contact us to put their issues on hold. We are happy to provide online access in the meantime. We can resume delivery when mail services resume operations. 
Books:
• Expanded access to e-books for course us"&amp;"e through many partner initiatives
• Virtual book fairs with applicable discounts
• E-books from the University of Chicago Press on sale for 30% Off
DETAIL:
JOURNALS (check https://www.journals.uchicago.edu/coronavirus for updates):
Electronic subscri"&amp;"ption access
As universities move to remote coursework, we encourage librarians to:
• Contact us at journalsupport@press.uchicago.edu to add new institutional and proxy IP ranges that might be used for remote access.
• Link your Shibboleth entity ID to yo"&amp;"ur University of Chicago Press account so patrons can log in directly through our site. To do so, contact journalsupport@press.uchicago.edu with your Shibboleth entity ID. You may also add the ID yourself by logging in to our site with your administrator "&amp;"credentials and visiting your ""My Account"" page. To add the ID, click ""Shibboleth"" in the ""Institutional Account"" menu.
Please contact journalsupport@press.uchicago.edu if you, your faculty, or your students experience any connectivity problems whi"&amp;"le accessing journals remotely. We have and will continue to address these issues quickly.
Electronic access to print-only journal subscriptions
Electronic access to print-only journal subscriptions is available upon request. Please email journalsupport@"&amp;"press.uchicago.edu to set up access.
Delivery of print editions
Due to supply chain disruptions, customers may see delays in delivery of print editions. We are making every effort to ensure that delivery will be made. If your institution is unable to rec"&amp;"eive mail, please email us as soon as possible at subscriptions@press.uchicago.edu. We will hold your issues until you can receive mail.
Subscription renewals
We understand that library customers may encounter delays while processing subscription payment"&amp;"s. To ensure no customers lose access to content they plan to renew, we are extending online access through the end of May for current institutions that have not yet renewed their 2020 subscriptions. We may extend this arrangement if necessary.
If you ar"&amp;"e an existing customer and have lost access, please contact us at subscriptions@press.uchicago.edu and we will address the issue as quickly as possible.
Interlibrary loan and copying
We are facilitating the interlibrary loan and e-learning needs of libra"&amp;"ries that subscribe to any of our journals by granting unlimited, fee-free copying through the end of June 2020. You may process interlibrary loan/e-learning copying requests from individuals or other libraries as you normally would, but you do not need t"&amp;"o track or report usage for the purpose of paying copyright fees. We may extend this arrangement if necessary.
Copyright and fair use
In accordance with our normal practice (https://www.journals.uchicago.edu/inst/perm-reprints), we will continue to allow"&amp;" all reuse of our content that falls under fair use provisions (see exception for interlibrary loan and e-learning above).
2021 rates
We are currently evaluating our 2021 rate plan in response to the disruption academic institutions will experience durin"&amp;"g this time. As a university press and a not-for-profit organization, we are dedicated to maintaining low rate increases every year, with all increases carefully considered in response to changing costs of production, editing, technology, volume, and the "&amp;"need to sustain the scholarship that we and our publishing partners support. Our team is in close communication with agents and librarians to better understand the unique hardships your institutions face each season. We are continuing that tradition and w"&amp;"ill provide information about 2021 rates as soon as possible.
Technology
Our content platform provider has been preparing aggressively to ensure business continuity in the face of a COVID-19 pandemic. We do not expect any service disruptions. If you expe"&amp;"rience a problem, please email us at journalsupport@press.uchicago.edu.
***
BOOKS (check https://pressblog.uchicago.edu/2020/03/18/expanded-e-book-access-and-virtual-bookfairs.html for updates)
We’re working with many partners in e-book delivery to ens"&amp;"ure that students have access to coursebooks. Many providers are also offering free access for online learning for qualifying schools during the pandemic. Your institution may qualify.
Here is a current list of our partner initiatives, which we will cont"&amp;"inue to update:
Expanded access to e-books for course use:
• ProQuest (library): Immediate upgrades for all purchased e-books at a library to unlimited concurrent multi-user status through mid-June.
• VitalSource (e-textbook): Free access to e-books for "&amp;"students who are finishing the semester at verified 2-4yr schools that have moved to online courses through May 25th.
• RedShelf (e-textbook): Free access to e-books for students who are finishing the semester at schools that have moved to online courses "&amp;"through May 25th.
• UPSO (library): Gratis trial access to all of UPSO + all Oxford platforms through the end of May 
• EBSCO (library): Immediate upgrades for all purchased e-books at a library to unlimited concurrent multi-user status through June 30.
•"&amp;" Follett Higher Ed (using whitelabel Redshelf services): Free access to e-books for students who are finishing the semester at schools that have moved to online courses through May 25th. 
• Gardners (library / retail): Immediate upgrades for all purchased"&amp;" e-books at a library to unlimited concurrent multi-user status through June 30th. 
• DeGruyter (library): Provide free access to all publisher content from 2016 and earlier on the DG platform from March 24 through the end of May 
Virtual book fairs
And "&amp;"for those who were looking forward to browsing our latest titles at spring conferences, we are creating virtual book fairs, where you can check out the latest titles and purchase them at the same great discounts with free shipping.
Visit these virtual bo"&amp;"ok fairs and check back for more as they are added:
• Associated Writing Programs: http://bit.ly/UCPEXAWP
• Association for Asian Studies: http://bit.ly/UCPEXAAS
• American Comparative Literature Association: http://bit.ly/UCPEXACLA
• International Studi"&amp;"es Association: http://bit.ly/UCPEXISA
E-books from the University of Chicago Press on sale for 30% Off
In response to the Illinois Stay-at-Home Order and with the greatest concern for the health and welfare of our staff and the greater community, we hav"&amp;"e decided to temporarily close the Chicago Distribution Center (CDC) effective Monday, March 23. The CDC will remain closed for the duration that the Stay-at-Home order is in effect, until April 7 or longer if required. 
Though print book orders for our "&amp;"titles are delayed, all e-books published by the University of Chicago Press are available and on sale at 30% off using code EBOOK30 at checkout through our website: https://www.press.uchicago.edu/index.html
")</f>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
      <c r="C72" s="3" t="str">
        <f ca="1">IFERROR(__xludf.DUMMYFUNCTION("""COMPUTED_VALUE"""),"ICOLC Complimentary Expanded Access Submission Form")</f>
        <v>ICOLC Complimentary Expanded Access Submission Form</v>
      </c>
      <c r="D72" s="23">
        <f ca="1">IFERROR(__xludf.DUMMYFUNCTION("""COMPUTED_VALUE"""),43920)</f>
        <v>43920</v>
      </c>
      <c r="E72" s="14" t="str">
        <f ca="1">IFERROR(__xludf.DUMMYFUNCTION("""COMPUTED_VALUE"""),"Lookup Specifics")</f>
        <v>Lookup Specifics</v>
      </c>
      <c r="F72" s="13" t="str">
        <f ca="1">IFERROR(__xludf.DUMMYFUNCTION("""COMPUTED_VALUE"""),"")</f>
        <v/>
      </c>
    </row>
    <row r="73" spans="1:6" ht="362.5" x14ac:dyDescent="0.25">
      <c r="A73" s="4" t="str">
        <f ca="1">IFERROR(__xludf.DUMMYFUNCTION("""COMPUTED_VALUE"""),"American Association for the Advancement of Science AAAS")</f>
        <v>American Association for the Advancement of Science AAAS</v>
      </c>
      <c r="B73" s="10" t="str">
        <f ca="1">IFERROR(__xludf.DUMMYFUNCTION("""COMPUTED_VALUE"""),"The American Association for the Advancement of Science and the Science family of journals are applying formidable resources to keep the scientific community and the public well informed on the coronavirus pandemic.
Science, published by AAAS, has shared"&amp;" research findings and made data swiftly available over recent weeks to spur scientific advances, outline public health opportunities to slow the spread of COVID-19, and help protect the wellbeing of people across the globe.
The journal has accelerated i"&amp;"ts publishing practices governing the release of research papers on coronavirus and urged scientists to post their submitted studies on preprint sites, all the while preserving the peer-review process to ensure the validity of the research published in th"&amp;"e journals.
In addition, Science and AAAS are working to ensure infectious disease researchers retain access to safe laboratories to facilitate their COVID-19 research and to keep the research community, policymakers and the public updated through quick-"&amp;"turnaround teleconferences, Facebook Live events and other outreach efforts based on the latest research and news published in Science.
Holden Thorp, editor-in-chief of Science, has been seeing to it that Science has coronavirus research papers reviewed "&amp;"as quickly as possible, promptly shares first release articles and makes them free to all. In addition, the News from Science team has been sharing regular updates on the latest research and reports from around the world. “Our top news reporters have beco"&amp;"me go-to sources for important news on the virus,” Thorp said. “And our Insights section is publishing commentary and ideas as quickly as we can.”
In a March 17 editorial, “Time to Pull Together,” Thorp called on institutions to limit their research work"&amp;" to the virus as well as clinical care and public health communications and urged fellow scientists to help virus researchers to ease challenges they are encountering such as finding childcare.
The journal Science Translational Medicine also published an"&amp;" editorial authored by experts on epidemiology, mathematics and two National Institutes of Health officials who called for prioritizing research on COVID-19 before focusing on the “confirmed cases and their geospatial spread.”")</f>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
      <c r="C73" s="3" t="str">
        <f ca="1">IFERROR(__xludf.DUMMYFUNCTION("""COMPUTED_VALUE"""),"ICOLC Complimentary Expanded Access Submission Form")</f>
        <v>ICOLC Complimentary Expanded Access Submission Form</v>
      </c>
      <c r="D73" s="23">
        <f ca="1">IFERROR(__xludf.DUMMYFUNCTION("""COMPUTED_VALUE"""),43920)</f>
        <v>43920</v>
      </c>
      <c r="E73" s="12" t="str">
        <f ca="1">IFERROR(__xludf.DUMMYFUNCTION("""COMPUTED_VALUE"""),"Lookup Specifics")</f>
        <v>Lookup Specifics</v>
      </c>
      <c r="F73" s="13" t="str">
        <f ca="1">IFERROR(__xludf.DUMMYFUNCTION("""COMPUTED_VALUE"""),"")</f>
        <v/>
      </c>
    </row>
    <row r="74" spans="1:6" ht="150" x14ac:dyDescent="0.25">
      <c r="A74" s="4" t="str">
        <f ca="1">IFERROR(__xludf.DUMMYFUNCTION("""COMPUTED_VALUE"""),"e-Marefa Database")</f>
        <v>e-Marefa Database</v>
      </c>
      <c r="B74" s="10" t="str">
        <f ca="1">IFERROR(__xludf.DUMMYFUNCTION("""COMPUTED_VALUE"""),"Dears,
In light of the global COVID-19 pandemic and the procedures of activating Virtual &amp; online learning which has become a key component in the continuity of studies for students and instructors.  We are eager to contribute by supporting these efforts"&amp;" in different regions around the world. 
Accordingly, we are pleased to provide members of Consortium of  with free accessibility for two months to e-Marefa specialized databases which contain huge and various online resources to enrich your online lear"&amp;"ning materials.
For more information on e-Marefa Database, Please visit our website: http://e-marefa.net/ 
Thanks,")</f>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
      <c r="C74" s="3" t="str">
        <f ca="1">IFERROR(__xludf.DUMMYFUNCTION("""COMPUTED_VALUE"""),"ICOLC Complimentary Expanded Access Submission Form")</f>
        <v>ICOLC Complimentary Expanded Access Submission Form</v>
      </c>
      <c r="D74" s="23">
        <f ca="1">IFERROR(__xludf.DUMMYFUNCTION("""COMPUTED_VALUE"""),43920)</f>
        <v>43920</v>
      </c>
      <c r="E74" s="14" t="str">
        <f ca="1">IFERROR(__xludf.DUMMYFUNCTION("""COMPUTED_VALUE"""),"Lookup Specifics")</f>
        <v>Lookup Specifics</v>
      </c>
      <c r="F74" s="13" t="str">
        <f ca="1">IFERROR(__xludf.DUMMYFUNCTION("""COMPUTED_VALUE"""),"")</f>
        <v/>
      </c>
    </row>
    <row r="75" spans="1:6" ht="137.5" x14ac:dyDescent="0.25">
      <c r="A75" s="4" t="str">
        <f ca="1">IFERROR(__xludf.DUMMYFUNCTION("""COMPUTED_VALUE"""),"Reprints Desk")</f>
        <v>Reprints Desk</v>
      </c>
      <c r="B75" s="10" t="str">
        <f ca="1">IFERROR(__xludf.DUMMYFUNCTION("""COMPUTED_VALUE"""),"""Many of you have been playing an important role in dealing with this crisis we’re facing, and we just want you to know that we are here to support you. Our service remains up and running, 24/7. While we’ve had to do a few things differently, as a whole "&amp;"we’ve been able to maintain our normal service levels -- and anticipate keeping it that way. 
We’ve heard of struggles in continuing to support library patrons and we’d like to assist you where we’re able. As such, we’re temporarily opening up some of ou"&amp;"r premium features (such as the Open Access Filter and Duplicate Order Detection) to our academic customers for no charge. Please let us know if you’d like to activate these features, helping you streamline your workflow. 
Maybe there are other ways we c"&amp;"an help you during these trying times. If you have requests, ideas, or suggestions please let us know. """)</f>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
      <c r="C75" s="3" t="str">
        <f ca="1">IFERROR(__xludf.DUMMYFUNCTION("""COMPUTED_VALUE"""),"ICOLC Complimentary Expanded Access Submission Form")</f>
        <v>ICOLC Complimentary Expanded Access Submission Form</v>
      </c>
      <c r="D75" s="23">
        <f ca="1">IFERROR(__xludf.DUMMYFUNCTION("""COMPUTED_VALUE"""),43920)</f>
        <v>43920</v>
      </c>
      <c r="E75" s="12" t="str">
        <f ca="1">IFERROR(__xludf.DUMMYFUNCTION("""COMPUTED_VALUE"""),"Lookup Specifics")</f>
        <v>Lookup Specifics</v>
      </c>
      <c r="F75" s="13" t="str">
        <f ca="1">IFERROR(__xludf.DUMMYFUNCTION("""COMPUTED_VALUE"""),"")</f>
        <v/>
      </c>
    </row>
    <row r="76" spans="1:6" ht="112.5" x14ac:dyDescent="0.25">
      <c r="A76" s="4" t="str">
        <f ca="1">IFERROR(__xludf.DUMMYFUNCTION("""COMPUTED_VALUE"""),"Canadian Science Publishing")</f>
        <v>Canadian Science Publishing</v>
      </c>
      <c r="B76" s="10" t="str">
        <f ca="1">IFERROR(__xludf.DUMMYFUNCTION("""COMPUTED_VALUE"""),"Canadian Science Publishing is pleased to provide free access to coronavirus research available in our journals. You can access the collection here: https://www.nrcresearchpress.com/toc/cfac/current. 
Future articles will be added as they are published, "&amp;"and will be published open access at no cost to the authors. If you come across a relevant article in one of our journals that we’ve missed, let us know by emailing pubs@cdnsciencepub.com and we’ll add it to the collection. In addition, FACETS, Canada’s m"&amp;"ulti-disciplinary open access journal, will be waiving the APCs for all papers that focus on human epidemiology research that are submitted before December 31, 2020. If you plan on submitting a paper in this field to FACETS, please include a statement in "&amp;"your covering letter that indicates you are submitting to the coronavirus collection.
")</f>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
      <c r="C76" s="3" t="str">
        <f ca="1">IFERROR(__xludf.DUMMYFUNCTION("""COMPUTED_VALUE"""),"ICOLC Complimentary Expanded Access Submission Form")</f>
        <v>ICOLC Complimentary Expanded Access Submission Form</v>
      </c>
      <c r="D76" s="23">
        <f ca="1">IFERROR(__xludf.DUMMYFUNCTION("""COMPUTED_VALUE"""),43920)</f>
        <v>43920</v>
      </c>
      <c r="E76" s="14" t="str">
        <f ca="1">IFERROR(__xludf.DUMMYFUNCTION("""COMPUTED_VALUE"""),"Lookup Specifics")</f>
        <v>Lookup Specifics</v>
      </c>
      <c r="F76" s="13" t="str">
        <f ca="1">IFERROR(__xludf.DUMMYFUNCTION("""COMPUTED_VALUE"""),"")</f>
        <v/>
      </c>
    </row>
    <row r="77" spans="1:6" ht="237.5" x14ac:dyDescent="0.25">
      <c r="A77" s="4" t="str">
        <f ca="1">IFERROR(__xludf.DUMMYFUNCTION("""COMPUTED_VALUE"""),"ASTM International")</f>
        <v>ASTM International</v>
      </c>
      <c r="B77" s="10" t="str">
        <f ca="1">IFERROR(__xludf.DUMMYFUNCTION("""COMPUTED_VALUE"""),"ASTM International Provides Public Access to Standards Used For COVID-19
Global standards organization ASTM International is providing no-cost public access to a suite of two dozen important standards used in the production and testing of personal protect"&amp;"ive equipment to combat the COVID-19 (coronavirus) public health emergency.
In an effort to support manufacturers, testing labs, healthcare professionals, and the general public, the available standards cover personal protective equipment including face "&amp;"masks, medical gowns, gloves, and hand sanitizers.  
“ASTM International is committed to supporting healthcare providers, manufacturers, labs, and others in their efforts to address this global pandemic,” according to Katharine Morgan, ASTM International"&amp;" president. “Providing access to these standards at no cost will help companies manufacturing these products to understand necessary safety, quality and performance requirements, helping our world work better.”
The suite of available standards include te"&amp;"st methods, performance specifications, and terminology. They were developed and maintained by ASTM International’s committees on personal protective clothing and equipment (F23), textiles (D13), rubber (D11), pesticides, antimicrobials, and alternative c"&amp;"ontrol agents (E35), and medical and surgical devices and materials (F04), and are available for public access.
These are the standards referenced in federal legislation or regulations. 
")</f>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
      <c r="C77" s="3" t="str">
        <f ca="1">IFERROR(__xludf.DUMMYFUNCTION("""COMPUTED_VALUE"""),"ICOLC Complimentary Expanded Access Submission Form")</f>
        <v>ICOLC Complimentary Expanded Access Submission Form</v>
      </c>
      <c r="D77" s="23">
        <f ca="1">IFERROR(__xludf.DUMMYFUNCTION("""COMPUTED_VALUE"""),43920)</f>
        <v>43920</v>
      </c>
      <c r="E77" s="14" t="str">
        <f ca="1">IFERROR(__xludf.DUMMYFUNCTION("""COMPUTED_VALUE"""),"Lookup Specifics")</f>
        <v>Lookup Specifics</v>
      </c>
      <c r="F77" s="13" t="str">
        <f ca="1">IFERROR(__xludf.DUMMYFUNCTION("""COMPUTED_VALUE"""),"")</f>
        <v/>
      </c>
    </row>
    <row r="78" spans="1:6" ht="25" x14ac:dyDescent="0.25">
      <c r="A78" s="4" t="str">
        <f ca="1">IFERROR(__xludf.DUMMYFUNCTION("""COMPUTED_VALUE"""),"Berghahn")</f>
        <v>Berghahn</v>
      </c>
      <c r="B78" s="10" t="str">
        <f ca="1">IFERROR(__xludf.DUMMYFUNCTION("""COMPUTED_VALUE"""),"Free access to all Berghahn Journals In addition to those BOA journals available open access, all Berghahn Journals – new issues and all back issues - will be made freely available through June 30.")</f>
        <v>Free access to all Berghahn Journals In addition to those BOA journals available open access, all Berghahn Journals – new issues and all back issues - will be made freely available through June 30.</v>
      </c>
      <c r="C78" s="3" t="str">
        <f ca="1">IFERROR(__xludf.DUMMYFUNCTION("""COMPUTED_VALUE"""),"")</f>
        <v/>
      </c>
      <c r="D78" s="14" t="str">
        <f ca="1">IFERROR(__xludf.DUMMYFUNCTION("""COMPUTED_VALUE"""),"")</f>
        <v/>
      </c>
      <c r="E78" s="14" t="str">
        <f ca="1">IFERROR(__xludf.DUMMYFUNCTION("""COMPUTED_VALUE"""),"")</f>
        <v/>
      </c>
      <c r="F78" s="13" t="str">
        <f ca="1">IFERROR(__xludf.DUMMYFUNCTION("""COMPUTED_VALUE"""),"")</f>
        <v/>
      </c>
    </row>
    <row r="79" spans="1:6" ht="25" x14ac:dyDescent="0.25">
      <c r="A79" s="4" t="str">
        <f ca="1">IFERROR(__xludf.DUMMYFUNCTION("""COMPUTED_VALUE"""),"American Mathematical Society")</f>
        <v>American Mathematical Society</v>
      </c>
      <c r="B79" s="10" t="str">
        <f ca="1">IFERROR(__xludf.DUMMYFUNCTION("""COMPUTED_VALUE"""),"Special Remote Access Link which is specific to each institution. Link provides access to all online content and was sent out to all subscribers. Needs be shared with patrons.")</f>
        <v>Special Remote Access Link which is specific to each institution. Link provides access to all online content and was sent out to all subscribers. Needs be shared with patrons.</v>
      </c>
      <c r="C79" s="3" t="str">
        <f ca="1">IFERROR(__xludf.DUMMYFUNCTION("""COMPUTED_VALUE"""),"Fabian Felder, CSAL")</f>
        <v>Fabian Felder, CSAL</v>
      </c>
      <c r="D79" s="24">
        <f ca="1">IFERROR(__xludf.DUMMYFUNCTION("""COMPUTED_VALUE"""),43921)</f>
        <v>43921</v>
      </c>
      <c r="E79" s="14" t="str">
        <f ca="1">IFERROR(__xludf.DUMMYFUNCTION("""COMPUTED_VALUE"""),"")</f>
        <v/>
      </c>
      <c r="F79" s="13" t="str">
        <f ca="1">IFERROR(__xludf.DUMMYFUNCTION("""COMPUTED_VALUE"""),"")</f>
        <v/>
      </c>
    </row>
    <row r="80" spans="1:6" ht="12.5" x14ac:dyDescent="0.25">
      <c r="A80" s="4" t="str">
        <f ca="1">IFERROR(__xludf.DUMMYFUNCTION("""COMPUTED_VALUE"""),"")</f>
        <v/>
      </c>
      <c r="B80" s="10" t="str">
        <f ca="1">IFERROR(__xludf.DUMMYFUNCTION("""COMPUTED_VALUE"""),"")</f>
        <v/>
      </c>
      <c r="C80" s="3" t="str">
        <f ca="1">IFERROR(__xludf.DUMMYFUNCTION("""COMPUTED_VALUE"""),"")</f>
        <v/>
      </c>
      <c r="D80" s="14" t="str">
        <f ca="1">IFERROR(__xludf.DUMMYFUNCTION("""COMPUTED_VALUE"""),"")</f>
        <v/>
      </c>
      <c r="E80" s="14" t="str">
        <f ca="1">IFERROR(__xludf.DUMMYFUNCTION("""COMPUTED_VALUE"""),"")</f>
        <v/>
      </c>
      <c r="F80" s="13" t="str">
        <f ca="1">IFERROR(__xludf.DUMMYFUNCTION("""COMPUTED_VALUE"""),"")</f>
        <v/>
      </c>
    </row>
    <row r="81" spans="1:6" ht="12.5" x14ac:dyDescent="0.25">
      <c r="A81" s="4" t="str">
        <f ca="1">IFERROR(__xludf.DUMMYFUNCTION("""COMPUTED_VALUE"""),"")</f>
        <v/>
      </c>
      <c r="B81" s="10" t="str">
        <f ca="1">IFERROR(__xludf.DUMMYFUNCTION("""COMPUTED_VALUE"""),"")</f>
        <v/>
      </c>
      <c r="C81" s="3" t="str">
        <f ca="1">IFERROR(__xludf.DUMMYFUNCTION("""COMPUTED_VALUE"""),"")</f>
        <v/>
      </c>
      <c r="D81" s="14" t="str">
        <f ca="1">IFERROR(__xludf.DUMMYFUNCTION("""COMPUTED_VALUE"""),"")</f>
        <v/>
      </c>
      <c r="E81" s="14" t="str">
        <f ca="1">IFERROR(__xludf.DUMMYFUNCTION("""COMPUTED_VALUE"""),"")</f>
        <v/>
      </c>
      <c r="F81" s="13" t="str">
        <f ca="1">IFERROR(__xludf.DUMMYFUNCTION("""COMPUTED_VALUE"""),"")</f>
        <v/>
      </c>
    </row>
    <row r="82" spans="1:6" ht="12.5" x14ac:dyDescent="0.25">
      <c r="A82" s="4" t="str">
        <f ca="1">IFERROR(__xludf.DUMMYFUNCTION("""COMPUTED_VALUE"""),"")</f>
        <v/>
      </c>
      <c r="B82" s="10" t="str">
        <f ca="1">IFERROR(__xludf.DUMMYFUNCTION("""COMPUTED_VALUE"""),"")</f>
        <v/>
      </c>
      <c r="C82" s="3" t="str">
        <f ca="1">IFERROR(__xludf.DUMMYFUNCTION("""COMPUTED_VALUE"""),"")</f>
        <v/>
      </c>
      <c r="D82" s="14" t="str">
        <f ca="1">IFERROR(__xludf.DUMMYFUNCTION("""COMPUTED_VALUE"""),"")</f>
        <v/>
      </c>
      <c r="E82" s="14" t="str">
        <f ca="1">IFERROR(__xludf.DUMMYFUNCTION("""COMPUTED_VALUE"""),"")</f>
        <v/>
      </c>
      <c r="F82" s="13" t="str">
        <f ca="1">IFERROR(__xludf.DUMMYFUNCTION("""COMPUTED_VALUE"""),"")</f>
        <v/>
      </c>
    </row>
    <row r="83" spans="1:6" ht="12.5" x14ac:dyDescent="0.25">
      <c r="A83" s="4" t="str">
        <f ca="1">IFERROR(__xludf.DUMMYFUNCTION("""COMPUTED_VALUE"""),"")</f>
        <v/>
      </c>
      <c r="B83" s="10" t="str">
        <f ca="1">IFERROR(__xludf.DUMMYFUNCTION("""COMPUTED_VALUE"""),"")</f>
        <v/>
      </c>
      <c r="C83" s="3" t="str">
        <f ca="1">IFERROR(__xludf.DUMMYFUNCTION("""COMPUTED_VALUE"""),"")</f>
        <v/>
      </c>
      <c r="D83" s="14" t="str">
        <f ca="1">IFERROR(__xludf.DUMMYFUNCTION("""COMPUTED_VALUE"""),"")</f>
        <v/>
      </c>
      <c r="E83" s="14" t="str">
        <f ca="1">IFERROR(__xludf.DUMMYFUNCTION("""COMPUTED_VALUE"""),"")</f>
        <v/>
      </c>
      <c r="F83" s="13" t="str">
        <f ca="1">IFERROR(__xludf.DUMMYFUNCTION("""COMPUTED_VALUE"""),"")</f>
        <v/>
      </c>
    </row>
    <row r="84" spans="1:6" ht="12.5" x14ac:dyDescent="0.25">
      <c r="A84" s="4" t="str">
        <f ca="1">IFERROR(__xludf.DUMMYFUNCTION("""COMPUTED_VALUE"""),"")</f>
        <v/>
      </c>
      <c r="B84" s="10" t="str">
        <f ca="1">IFERROR(__xludf.DUMMYFUNCTION("""COMPUTED_VALUE"""),"")</f>
        <v/>
      </c>
      <c r="C84" s="3" t="str">
        <f ca="1">IFERROR(__xludf.DUMMYFUNCTION("""COMPUTED_VALUE"""),"")</f>
        <v/>
      </c>
      <c r="D84" s="14" t="str">
        <f ca="1">IFERROR(__xludf.DUMMYFUNCTION("""COMPUTED_VALUE"""),"")</f>
        <v/>
      </c>
      <c r="E84" s="14" t="str">
        <f ca="1">IFERROR(__xludf.DUMMYFUNCTION("""COMPUTED_VALUE"""),"")</f>
        <v/>
      </c>
      <c r="F84" s="13" t="str">
        <f ca="1">IFERROR(__xludf.DUMMYFUNCTION("""COMPUTED_VALUE"""),"")</f>
        <v/>
      </c>
    </row>
    <row r="85" spans="1:6" ht="12.5" x14ac:dyDescent="0.25">
      <c r="A85" s="4" t="str">
        <f ca="1">IFERROR(__xludf.DUMMYFUNCTION("""COMPUTED_VALUE"""),"")</f>
        <v/>
      </c>
      <c r="B85" s="10" t="str">
        <f ca="1">IFERROR(__xludf.DUMMYFUNCTION("""COMPUTED_VALUE"""),"")</f>
        <v/>
      </c>
      <c r="C85" s="3" t="str">
        <f ca="1">IFERROR(__xludf.DUMMYFUNCTION("""COMPUTED_VALUE"""),"")</f>
        <v/>
      </c>
      <c r="D85" s="14" t="str">
        <f ca="1">IFERROR(__xludf.DUMMYFUNCTION("""COMPUTED_VALUE"""),"")</f>
        <v/>
      </c>
      <c r="E85" s="14" t="str">
        <f ca="1">IFERROR(__xludf.DUMMYFUNCTION("""COMPUTED_VALUE"""),"")</f>
        <v/>
      </c>
      <c r="F85" s="13" t="str">
        <f ca="1">IFERROR(__xludf.DUMMYFUNCTION("""COMPUTED_VALUE"""),"")</f>
        <v/>
      </c>
    </row>
    <row r="86" spans="1:6" ht="12.5" x14ac:dyDescent="0.25">
      <c r="A86" s="4" t="str">
        <f ca="1">IFERROR(__xludf.DUMMYFUNCTION("""COMPUTED_VALUE"""),"")</f>
        <v/>
      </c>
      <c r="B86" s="10" t="str">
        <f ca="1">IFERROR(__xludf.DUMMYFUNCTION("""COMPUTED_VALUE"""),"")</f>
        <v/>
      </c>
      <c r="C86" s="3" t="str">
        <f ca="1">IFERROR(__xludf.DUMMYFUNCTION("""COMPUTED_VALUE"""),"")</f>
        <v/>
      </c>
      <c r="D86" s="14" t="str">
        <f ca="1">IFERROR(__xludf.DUMMYFUNCTION("""COMPUTED_VALUE"""),"")</f>
        <v/>
      </c>
      <c r="E86" s="14" t="str">
        <f ca="1">IFERROR(__xludf.DUMMYFUNCTION("""COMPUTED_VALUE"""),"")</f>
        <v/>
      </c>
      <c r="F86" s="13" t="str">
        <f ca="1">IFERROR(__xludf.DUMMYFUNCTION("""COMPUTED_VALUE"""),"")</f>
        <v/>
      </c>
    </row>
    <row r="87" spans="1:6" ht="12.5" x14ac:dyDescent="0.25">
      <c r="A87" s="4" t="str">
        <f ca="1">IFERROR(__xludf.DUMMYFUNCTION("""COMPUTED_VALUE"""),"")</f>
        <v/>
      </c>
      <c r="B87" s="10" t="str">
        <f ca="1">IFERROR(__xludf.DUMMYFUNCTION("""COMPUTED_VALUE"""),"")</f>
        <v/>
      </c>
      <c r="C87" s="3" t="str">
        <f ca="1">IFERROR(__xludf.DUMMYFUNCTION("""COMPUTED_VALUE"""),"")</f>
        <v/>
      </c>
      <c r="D87" s="14" t="str">
        <f ca="1">IFERROR(__xludf.DUMMYFUNCTION("""COMPUTED_VALUE"""),"")</f>
        <v/>
      </c>
      <c r="E87" s="14" t="str">
        <f ca="1">IFERROR(__xludf.DUMMYFUNCTION("""COMPUTED_VALUE"""),"")</f>
        <v/>
      </c>
      <c r="F87" s="13" t="str">
        <f ca="1">IFERROR(__xludf.DUMMYFUNCTION("""COMPUTED_VALUE"""),"")</f>
        <v/>
      </c>
    </row>
    <row r="88" spans="1:6" ht="12.5" x14ac:dyDescent="0.25">
      <c r="A88" s="4" t="str">
        <f ca="1">IFERROR(__xludf.DUMMYFUNCTION("""COMPUTED_VALUE"""),"")</f>
        <v/>
      </c>
      <c r="B88" s="10" t="str">
        <f ca="1">IFERROR(__xludf.DUMMYFUNCTION("""COMPUTED_VALUE"""),"")</f>
        <v/>
      </c>
      <c r="C88" s="3" t="str">
        <f ca="1">IFERROR(__xludf.DUMMYFUNCTION("""COMPUTED_VALUE"""),"")</f>
        <v/>
      </c>
      <c r="D88" s="14" t="str">
        <f ca="1">IFERROR(__xludf.DUMMYFUNCTION("""COMPUTED_VALUE"""),"")</f>
        <v/>
      </c>
      <c r="E88" s="14" t="str">
        <f ca="1">IFERROR(__xludf.DUMMYFUNCTION("""COMPUTED_VALUE"""),"")</f>
        <v/>
      </c>
      <c r="F88" s="13" t="str">
        <f ca="1">IFERROR(__xludf.DUMMYFUNCTION("""COMPUTED_VALUE"""),"")</f>
        <v/>
      </c>
    </row>
    <row r="89" spans="1:6" ht="12.5" x14ac:dyDescent="0.25">
      <c r="A89" s="4" t="str">
        <f ca="1">IFERROR(__xludf.DUMMYFUNCTION("""COMPUTED_VALUE"""),"")</f>
        <v/>
      </c>
      <c r="B89" s="10" t="str">
        <f ca="1">IFERROR(__xludf.DUMMYFUNCTION("""COMPUTED_VALUE"""),"")</f>
        <v/>
      </c>
      <c r="C89" s="3" t="str">
        <f ca="1">IFERROR(__xludf.DUMMYFUNCTION("""COMPUTED_VALUE"""),"")</f>
        <v/>
      </c>
      <c r="D89" s="14" t="str">
        <f ca="1">IFERROR(__xludf.DUMMYFUNCTION("""COMPUTED_VALUE"""),"")</f>
        <v/>
      </c>
      <c r="E89" s="14" t="str">
        <f ca="1">IFERROR(__xludf.DUMMYFUNCTION("""COMPUTED_VALUE"""),"")</f>
        <v/>
      </c>
      <c r="F89" s="13" t="str">
        <f ca="1">IFERROR(__xludf.DUMMYFUNCTION("""COMPUTED_VALUE"""),"")</f>
        <v/>
      </c>
    </row>
    <row r="90" spans="1:6" ht="12.5" x14ac:dyDescent="0.25">
      <c r="A90" s="4" t="str">
        <f ca="1">IFERROR(__xludf.DUMMYFUNCTION("""COMPUTED_VALUE"""),"")</f>
        <v/>
      </c>
      <c r="B90" s="10" t="str">
        <f ca="1">IFERROR(__xludf.DUMMYFUNCTION("""COMPUTED_VALUE"""),"")</f>
        <v/>
      </c>
      <c r="C90" s="3" t="str">
        <f ca="1">IFERROR(__xludf.DUMMYFUNCTION("""COMPUTED_VALUE"""),"")</f>
        <v/>
      </c>
      <c r="D90" s="14" t="str">
        <f ca="1">IFERROR(__xludf.DUMMYFUNCTION("""COMPUTED_VALUE"""),"")</f>
        <v/>
      </c>
      <c r="E90" s="14" t="str">
        <f ca="1">IFERROR(__xludf.DUMMYFUNCTION("""COMPUTED_VALUE"""),"")</f>
        <v/>
      </c>
      <c r="F90" s="13" t="str">
        <f ca="1">IFERROR(__xludf.DUMMYFUNCTION("""COMPUTED_VALUE"""),"")</f>
        <v/>
      </c>
    </row>
    <row r="91" spans="1:6" ht="12.5" x14ac:dyDescent="0.25">
      <c r="A91" s="4" t="str">
        <f ca="1">IFERROR(__xludf.DUMMYFUNCTION("""COMPUTED_VALUE"""),"")</f>
        <v/>
      </c>
      <c r="B91" s="10" t="str">
        <f ca="1">IFERROR(__xludf.DUMMYFUNCTION("""COMPUTED_VALUE"""),"")</f>
        <v/>
      </c>
      <c r="C91" s="3" t="str">
        <f ca="1">IFERROR(__xludf.DUMMYFUNCTION("""COMPUTED_VALUE"""),"")</f>
        <v/>
      </c>
      <c r="D91" s="14" t="str">
        <f ca="1">IFERROR(__xludf.DUMMYFUNCTION("""COMPUTED_VALUE"""),"")</f>
        <v/>
      </c>
      <c r="E91" s="14" t="str">
        <f ca="1">IFERROR(__xludf.DUMMYFUNCTION("""COMPUTED_VALUE"""),"")</f>
        <v/>
      </c>
      <c r="F91" s="13" t="str">
        <f ca="1">IFERROR(__xludf.DUMMYFUNCTION("""COMPUTED_VALUE"""),"")</f>
        <v/>
      </c>
    </row>
    <row r="92" spans="1:6" ht="12.5" x14ac:dyDescent="0.25">
      <c r="A92" s="4" t="str">
        <f ca="1">IFERROR(__xludf.DUMMYFUNCTION("""COMPUTED_VALUE"""),"")</f>
        <v/>
      </c>
      <c r="B92" s="10" t="str">
        <f ca="1">IFERROR(__xludf.DUMMYFUNCTION("""COMPUTED_VALUE"""),"")</f>
        <v/>
      </c>
      <c r="C92" s="3" t="str">
        <f ca="1">IFERROR(__xludf.DUMMYFUNCTION("""COMPUTED_VALUE"""),"")</f>
        <v/>
      </c>
      <c r="D92" s="14" t="str">
        <f ca="1">IFERROR(__xludf.DUMMYFUNCTION("""COMPUTED_VALUE"""),"")</f>
        <v/>
      </c>
      <c r="E92" s="14" t="str">
        <f ca="1">IFERROR(__xludf.DUMMYFUNCTION("""COMPUTED_VALUE"""),"")</f>
        <v/>
      </c>
      <c r="F92" s="13" t="str">
        <f ca="1">IFERROR(__xludf.DUMMYFUNCTION("""COMPUTED_VALUE"""),"")</f>
        <v/>
      </c>
    </row>
    <row r="93" spans="1:6" ht="12.5" x14ac:dyDescent="0.25">
      <c r="A93" s="4" t="str">
        <f ca="1">IFERROR(__xludf.DUMMYFUNCTION("""COMPUTED_VALUE"""),"")</f>
        <v/>
      </c>
      <c r="B93" s="10" t="str">
        <f ca="1">IFERROR(__xludf.DUMMYFUNCTION("""COMPUTED_VALUE"""),"")</f>
        <v/>
      </c>
      <c r="C93" s="3" t="str">
        <f ca="1">IFERROR(__xludf.DUMMYFUNCTION("""COMPUTED_VALUE"""),"")</f>
        <v/>
      </c>
      <c r="D93" s="14" t="str">
        <f ca="1">IFERROR(__xludf.DUMMYFUNCTION("""COMPUTED_VALUE"""),"")</f>
        <v/>
      </c>
      <c r="E93" s="14" t="str">
        <f ca="1">IFERROR(__xludf.DUMMYFUNCTION("""COMPUTED_VALUE"""),"")</f>
        <v/>
      </c>
      <c r="F93" s="13" t="str">
        <f ca="1">IFERROR(__xludf.DUMMYFUNCTION("""COMPUTED_VALUE"""),"")</f>
        <v/>
      </c>
    </row>
    <row r="94" spans="1:6" ht="12.5" x14ac:dyDescent="0.25">
      <c r="A94" s="4" t="str">
        <f ca="1">IFERROR(__xludf.DUMMYFUNCTION("""COMPUTED_VALUE"""),"")</f>
        <v/>
      </c>
      <c r="B94" s="10" t="str">
        <f ca="1">IFERROR(__xludf.DUMMYFUNCTION("""COMPUTED_VALUE"""),"")</f>
        <v/>
      </c>
      <c r="C94" s="3" t="str">
        <f ca="1">IFERROR(__xludf.DUMMYFUNCTION("""COMPUTED_VALUE"""),"")</f>
        <v/>
      </c>
      <c r="D94" s="14" t="str">
        <f ca="1">IFERROR(__xludf.DUMMYFUNCTION("""COMPUTED_VALUE"""),"")</f>
        <v/>
      </c>
      <c r="E94" s="14" t="str">
        <f ca="1">IFERROR(__xludf.DUMMYFUNCTION("""COMPUTED_VALUE"""),"")</f>
        <v/>
      </c>
      <c r="F94" s="13" t="str">
        <f ca="1">IFERROR(__xludf.DUMMYFUNCTION("""COMPUTED_VALUE"""),"")</f>
        <v/>
      </c>
    </row>
    <row r="95" spans="1:6" ht="12.5" x14ac:dyDescent="0.25">
      <c r="A95" s="4" t="str">
        <f ca="1">IFERROR(__xludf.DUMMYFUNCTION("""COMPUTED_VALUE"""),"")</f>
        <v/>
      </c>
      <c r="B95" s="10" t="str">
        <f ca="1">IFERROR(__xludf.DUMMYFUNCTION("""COMPUTED_VALUE"""),"")</f>
        <v/>
      </c>
      <c r="C95" s="3" t="str">
        <f ca="1">IFERROR(__xludf.DUMMYFUNCTION("""COMPUTED_VALUE"""),"")</f>
        <v/>
      </c>
      <c r="D95" s="14" t="str">
        <f ca="1">IFERROR(__xludf.DUMMYFUNCTION("""COMPUTED_VALUE"""),"")</f>
        <v/>
      </c>
      <c r="E95" s="14" t="str">
        <f ca="1">IFERROR(__xludf.DUMMYFUNCTION("""COMPUTED_VALUE"""),"")</f>
        <v/>
      </c>
      <c r="F95" s="13" t="str">
        <f ca="1">IFERROR(__xludf.DUMMYFUNCTION("""COMPUTED_VALUE"""),"")</f>
        <v/>
      </c>
    </row>
    <row r="96" spans="1:6" ht="12.5" x14ac:dyDescent="0.25">
      <c r="A96" s="4" t="str">
        <f ca="1">IFERROR(__xludf.DUMMYFUNCTION("""COMPUTED_VALUE"""),"")</f>
        <v/>
      </c>
      <c r="B96" s="10" t="str">
        <f ca="1">IFERROR(__xludf.DUMMYFUNCTION("""COMPUTED_VALUE"""),"")</f>
        <v/>
      </c>
      <c r="C96" s="3" t="str">
        <f ca="1">IFERROR(__xludf.DUMMYFUNCTION("""COMPUTED_VALUE"""),"")</f>
        <v/>
      </c>
      <c r="D96" s="14" t="str">
        <f ca="1">IFERROR(__xludf.DUMMYFUNCTION("""COMPUTED_VALUE"""),"")</f>
        <v/>
      </c>
      <c r="E96" s="14" t="str">
        <f ca="1">IFERROR(__xludf.DUMMYFUNCTION("""COMPUTED_VALUE"""),"")</f>
        <v/>
      </c>
      <c r="F96" s="13" t="str">
        <f ca="1">IFERROR(__xludf.DUMMYFUNCTION("""COMPUTED_VALUE"""),"")</f>
        <v/>
      </c>
    </row>
    <row r="97" spans="1:6" ht="12.5" x14ac:dyDescent="0.25">
      <c r="A97" s="14" t="str">
        <f ca="1">IFERROR(__xludf.DUMMYFUNCTION("""COMPUTED_VALUE"""),"")</f>
        <v/>
      </c>
      <c r="B97" s="10" t="str">
        <f ca="1">IFERROR(__xludf.DUMMYFUNCTION("""COMPUTED_VALUE"""),"")</f>
        <v/>
      </c>
      <c r="C97" s="3" t="str">
        <f ca="1">IFERROR(__xludf.DUMMYFUNCTION("""COMPUTED_VALUE"""),"")</f>
        <v/>
      </c>
      <c r="D97" s="14" t="str">
        <f ca="1">IFERROR(__xludf.DUMMYFUNCTION("""COMPUTED_VALUE"""),"")</f>
        <v/>
      </c>
      <c r="E97" s="14" t="str">
        <f ca="1">IFERROR(__xludf.DUMMYFUNCTION("""COMPUTED_VALUE"""),"")</f>
        <v/>
      </c>
      <c r="F97" s="13" t="str">
        <f ca="1">IFERROR(__xludf.DUMMYFUNCTION("""COMPUTED_VALUE"""),"")</f>
        <v/>
      </c>
    </row>
    <row r="98" spans="1:6" ht="12.5" x14ac:dyDescent="0.25">
      <c r="A98" s="14" t="str">
        <f ca="1">IFERROR(__xludf.DUMMYFUNCTION("""COMPUTED_VALUE"""),"")</f>
        <v/>
      </c>
      <c r="B98" s="10" t="str">
        <f ca="1">IFERROR(__xludf.DUMMYFUNCTION("""COMPUTED_VALUE"""),"")</f>
        <v/>
      </c>
      <c r="C98" s="3" t="str">
        <f ca="1">IFERROR(__xludf.DUMMYFUNCTION("""COMPUTED_VALUE"""),"")</f>
        <v/>
      </c>
      <c r="D98" s="14" t="str">
        <f ca="1">IFERROR(__xludf.DUMMYFUNCTION("""COMPUTED_VALUE"""),"")</f>
        <v/>
      </c>
      <c r="E98" s="14" t="str">
        <f ca="1">IFERROR(__xludf.DUMMYFUNCTION("""COMPUTED_VALUE"""),"")</f>
        <v/>
      </c>
      <c r="F98" s="13" t="str">
        <f ca="1">IFERROR(__xludf.DUMMYFUNCTION("""COMPUTED_VALUE"""),"")</f>
        <v/>
      </c>
    </row>
    <row r="99" spans="1:6" ht="12.5" x14ac:dyDescent="0.25">
      <c r="A99" s="14" t="str">
        <f ca="1">IFERROR(__xludf.DUMMYFUNCTION("""COMPUTED_VALUE"""),"")</f>
        <v/>
      </c>
      <c r="B99" s="10" t="str">
        <f ca="1">IFERROR(__xludf.DUMMYFUNCTION("""COMPUTED_VALUE"""),"")</f>
        <v/>
      </c>
      <c r="C99" s="3" t="str">
        <f ca="1">IFERROR(__xludf.DUMMYFUNCTION("""COMPUTED_VALUE"""),"")</f>
        <v/>
      </c>
      <c r="D99" s="14" t="str">
        <f ca="1">IFERROR(__xludf.DUMMYFUNCTION("""COMPUTED_VALUE"""),"")</f>
        <v/>
      </c>
      <c r="E99" s="14" t="str">
        <f ca="1">IFERROR(__xludf.DUMMYFUNCTION("""COMPUTED_VALUE"""),"")</f>
        <v/>
      </c>
      <c r="F99" s="13" t="str">
        <f ca="1">IFERROR(__xludf.DUMMYFUNCTION("""COMPUTED_VALUE"""),"")</f>
        <v/>
      </c>
    </row>
    <row r="100" spans="1:6" ht="12.5" x14ac:dyDescent="0.25">
      <c r="A100" s="14" t="str">
        <f ca="1">IFERROR(__xludf.DUMMYFUNCTION("""COMPUTED_VALUE"""),"")</f>
        <v/>
      </c>
      <c r="B100" s="10" t="str">
        <f ca="1">IFERROR(__xludf.DUMMYFUNCTION("""COMPUTED_VALUE"""),"")</f>
        <v/>
      </c>
      <c r="C100" s="3" t="str">
        <f ca="1">IFERROR(__xludf.DUMMYFUNCTION("""COMPUTED_VALUE"""),"")</f>
        <v/>
      </c>
      <c r="D100" s="14" t="str">
        <f ca="1">IFERROR(__xludf.DUMMYFUNCTION("""COMPUTED_VALUE"""),"")</f>
        <v/>
      </c>
      <c r="E100" s="14" t="str">
        <f ca="1">IFERROR(__xludf.DUMMYFUNCTION("""COMPUTED_VALUE"""),"")</f>
        <v/>
      </c>
      <c r="F100" s="13" t="str">
        <f ca="1">IFERROR(__xludf.DUMMYFUNCTION("""COMPUTED_VALUE"""),"")</f>
        <v/>
      </c>
    </row>
    <row r="101" spans="1:6" ht="12.5" x14ac:dyDescent="0.25">
      <c r="A101" s="14" t="str">
        <f ca="1">IFERROR(__xludf.DUMMYFUNCTION("""COMPUTED_VALUE"""),"")</f>
        <v/>
      </c>
      <c r="B101" s="10" t="str">
        <f ca="1">IFERROR(__xludf.DUMMYFUNCTION("""COMPUTED_VALUE"""),"")</f>
        <v/>
      </c>
      <c r="C101" s="3" t="str">
        <f ca="1">IFERROR(__xludf.DUMMYFUNCTION("""COMPUTED_VALUE"""),"")</f>
        <v/>
      </c>
      <c r="D101" s="14" t="str">
        <f ca="1">IFERROR(__xludf.DUMMYFUNCTION("""COMPUTED_VALUE"""),"")</f>
        <v/>
      </c>
      <c r="E101" s="14" t="str">
        <f ca="1">IFERROR(__xludf.DUMMYFUNCTION("""COMPUTED_VALUE"""),"")</f>
        <v/>
      </c>
      <c r="F101" s="13" t="str">
        <f ca="1">IFERROR(__xludf.DUMMYFUNCTION("""COMPUTED_VALUE"""),"")</f>
        <v/>
      </c>
    </row>
    <row r="102" spans="1:6" ht="12.5" x14ac:dyDescent="0.25">
      <c r="A102" s="14"/>
      <c r="B102" s="10"/>
      <c r="C102" s="3"/>
      <c r="D102" s="14"/>
      <c r="E102" s="14"/>
      <c r="F102" s="13"/>
    </row>
    <row r="103" spans="1:6" ht="12.5" x14ac:dyDescent="0.25">
      <c r="A103" s="14"/>
      <c r="B103" s="10"/>
      <c r="C103" s="3"/>
      <c r="D103" s="14"/>
      <c r="E103" s="14"/>
      <c r="F103" s="13"/>
    </row>
    <row r="104" spans="1:6" ht="12.5" x14ac:dyDescent="0.25">
      <c r="A104" s="14"/>
      <c r="B104" s="10"/>
      <c r="C104" s="3"/>
      <c r="D104" s="14"/>
      <c r="E104" s="14"/>
      <c r="F104" s="13"/>
    </row>
    <row r="105" spans="1:6" ht="12.5" x14ac:dyDescent="0.25">
      <c r="B105" s="9"/>
      <c r="C105" s="25"/>
      <c r="F105" s="26"/>
    </row>
    <row r="106" spans="1:6" ht="12.5" x14ac:dyDescent="0.25">
      <c r="B106" s="9"/>
      <c r="C106" s="25"/>
      <c r="F106" s="26"/>
    </row>
    <row r="107" spans="1:6" ht="12.5" x14ac:dyDescent="0.25">
      <c r="B107" s="9"/>
      <c r="C107" s="25"/>
      <c r="F107" s="26"/>
    </row>
    <row r="108" spans="1:6" ht="12.5" x14ac:dyDescent="0.25">
      <c r="B108" s="9"/>
      <c r="C108" s="25"/>
      <c r="F108" s="26"/>
    </row>
    <row r="109" spans="1:6" ht="12.5" x14ac:dyDescent="0.25">
      <c r="B109" s="9"/>
      <c r="C109" s="25"/>
      <c r="F109" s="26"/>
    </row>
    <row r="110" spans="1:6" ht="12.5" x14ac:dyDescent="0.25">
      <c r="B110" s="9"/>
      <c r="C110" s="25"/>
      <c r="F110" s="26"/>
    </row>
    <row r="111" spans="1:6" ht="12.5" x14ac:dyDescent="0.25">
      <c r="B111" s="9"/>
      <c r="C111" s="25"/>
      <c r="F111" s="26"/>
    </row>
    <row r="112" spans="1:6" ht="12.5" x14ac:dyDescent="0.25">
      <c r="B112" s="9"/>
      <c r="C112" s="25"/>
      <c r="F112" s="26"/>
    </row>
    <row r="113" spans="2:6" ht="12.5" x14ac:dyDescent="0.25">
      <c r="B113" s="9"/>
      <c r="C113" s="25"/>
      <c r="F113" s="26"/>
    </row>
    <row r="114" spans="2:6" ht="12.5" x14ac:dyDescent="0.25">
      <c r="B114" s="9"/>
      <c r="C114" s="25"/>
      <c r="F114" s="26"/>
    </row>
    <row r="115" spans="2:6" ht="12.5" x14ac:dyDescent="0.25">
      <c r="B115" s="9"/>
      <c r="C115" s="25"/>
      <c r="F115" s="26"/>
    </row>
    <row r="116" spans="2:6" ht="12.5" x14ac:dyDescent="0.25">
      <c r="B116" s="9"/>
      <c r="C116" s="25"/>
      <c r="F116" s="26"/>
    </row>
    <row r="117" spans="2:6" ht="12.5" x14ac:dyDescent="0.25">
      <c r="B117" s="9"/>
      <c r="C117" s="25"/>
      <c r="F117" s="26"/>
    </row>
    <row r="118" spans="2:6" ht="12.5" x14ac:dyDescent="0.25">
      <c r="B118" s="9"/>
      <c r="C118" s="25"/>
      <c r="F118" s="26"/>
    </row>
    <row r="119" spans="2:6" ht="12.5" x14ac:dyDescent="0.25">
      <c r="B119" s="9"/>
      <c r="C119" s="25"/>
      <c r="F119" s="26"/>
    </row>
    <row r="120" spans="2:6" ht="12.5" x14ac:dyDescent="0.25">
      <c r="B120" s="9"/>
      <c r="C120" s="25"/>
      <c r="F120" s="26"/>
    </row>
    <row r="121" spans="2:6" ht="12.5" x14ac:dyDescent="0.25">
      <c r="B121" s="9"/>
      <c r="C121" s="25"/>
      <c r="F121" s="26"/>
    </row>
    <row r="122" spans="2:6" ht="12.5" x14ac:dyDescent="0.25">
      <c r="B122" s="9"/>
      <c r="C122" s="25"/>
      <c r="F122" s="26"/>
    </row>
    <row r="123" spans="2:6" ht="12.5" x14ac:dyDescent="0.25">
      <c r="B123" s="9"/>
      <c r="C123" s="25"/>
      <c r="F123" s="26"/>
    </row>
    <row r="124" spans="2:6" ht="12.5" x14ac:dyDescent="0.25">
      <c r="B124" s="9"/>
      <c r="C124" s="25"/>
      <c r="F124" s="26"/>
    </row>
    <row r="125" spans="2:6" ht="12.5" x14ac:dyDescent="0.25">
      <c r="B125" s="9"/>
      <c r="C125" s="25"/>
      <c r="F125" s="26"/>
    </row>
    <row r="126" spans="2:6" ht="12.5" x14ac:dyDescent="0.25">
      <c r="B126" s="9"/>
      <c r="C126" s="25"/>
      <c r="F126" s="26"/>
    </row>
    <row r="127" spans="2:6" ht="12.5" x14ac:dyDescent="0.25">
      <c r="B127" s="9"/>
      <c r="C127" s="25"/>
      <c r="F127" s="26"/>
    </row>
    <row r="128" spans="2:6" ht="12.5" x14ac:dyDescent="0.25">
      <c r="B128" s="9"/>
      <c r="C128" s="25"/>
      <c r="F128" s="26"/>
    </row>
    <row r="129" spans="2:6" ht="12.5" x14ac:dyDescent="0.25">
      <c r="B129" s="9"/>
      <c r="C129" s="25"/>
      <c r="F129" s="26"/>
    </row>
    <row r="130" spans="2:6" ht="12.5" x14ac:dyDescent="0.25">
      <c r="B130" s="9"/>
      <c r="C130" s="25"/>
      <c r="F130" s="26"/>
    </row>
    <row r="131" spans="2:6" ht="12.5" x14ac:dyDescent="0.25">
      <c r="B131" s="9"/>
      <c r="C131" s="25"/>
      <c r="F131" s="26"/>
    </row>
    <row r="132" spans="2:6" ht="12.5" x14ac:dyDescent="0.25">
      <c r="B132" s="9"/>
      <c r="C132" s="25"/>
      <c r="F132" s="26"/>
    </row>
    <row r="133" spans="2:6" ht="12.5" x14ac:dyDescent="0.25">
      <c r="B133" s="9"/>
      <c r="C133" s="25"/>
      <c r="F133" s="26"/>
    </row>
    <row r="134" spans="2:6" ht="12.5" x14ac:dyDescent="0.25">
      <c r="B134" s="9"/>
      <c r="C134" s="25"/>
      <c r="F134" s="26"/>
    </row>
    <row r="135" spans="2:6" ht="12.5" x14ac:dyDescent="0.25">
      <c r="B135" s="9"/>
      <c r="C135" s="25"/>
      <c r="F135" s="26"/>
    </row>
    <row r="136" spans="2:6" ht="12.5" x14ac:dyDescent="0.25">
      <c r="B136" s="9"/>
      <c r="C136" s="25"/>
      <c r="F136" s="26"/>
    </row>
    <row r="137" spans="2:6" ht="12.5" x14ac:dyDescent="0.25">
      <c r="B137" s="9"/>
      <c r="C137" s="25"/>
      <c r="F137" s="26"/>
    </row>
    <row r="138" spans="2:6" ht="12.5" x14ac:dyDescent="0.25">
      <c r="B138" s="9"/>
      <c r="C138" s="25"/>
      <c r="F138" s="26"/>
    </row>
    <row r="139" spans="2:6" ht="12.5" x14ac:dyDescent="0.25">
      <c r="B139" s="9"/>
      <c r="C139" s="25"/>
      <c r="F139" s="26"/>
    </row>
    <row r="140" spans="2:6" ht="12.5" x14ac:dyDescent="0.25">
      <c r="B140" s="9"/>
      <c r="C140" s="25"/>
      <c r="F140" s="26"/>
    </row>
    <row r="141" spans="2:6" ht="12.5" x14ac:dyDescent="0.25">
      <c r="B141" s="9"/>
      <c r="C141" s="25"/>
      <c r="F141" s="26"/>
    </row>
    <row r="142" spans="2:6" ht="12.5" x14ac:dyDescent="0.25">
      <c r="B142" s="9"/>
      <c r="C142" s="25"/>
      <c r="F142" s="26"/>
    </row>
    <row r="143" spans="2:6" ht="12.5" x14ac:dyDescent="0.25">
      <c r="B143" s="9"/>
      <c r="C143" s="25"/>
      <c r="F143" s="26"/>
    </row>
    <row r="144" spans="2:6" ht="12.5" x14ac:dyDescent="0.25">
      <c r="B144" s="9"/>
      <c r="C144" s="25"/>
      <c r="F144" s="26"/>
    </row>
    <row r="145" spans="2:6" ht="12.5" x14ac:dyDescent="0.25">
      <c r="B145" s="9"/>
      <c r="C145" s="25"/>
      <c r="F145" s="26"/>
    </row>
    <row r="146" spans="2:6" ht="12.5" x14ac:dyDescent="0.25">
      <c r="B146" s="9"/>
      <c r="C146" s="25"/>
      <c r="F146" s="26"/>
    </row>
    <row r="147" spans="2:6" ht="12.5" x14ac:dyDescent="0.25">
      <c r="B147" s="9"/>
      <c r="C147" s="25"/>
      <c r="F147" s="26"/>
    </row>
    <row r="148" spans="2:6" ht="12.5" x14ac:dyDescent="0.25">
      <c r="B148" s="9"/>
      <c r="C148" s="25"/>
      <c r="F148" s="26"/>
    </row>
    <row r="149" spans="2:6" ht="12.5" x14ac:dyDescent="0.25">
      <c r="B149" s="9"/>
      <c r="C149" s="25"/>
      <c r="F149" s="26"/>
    </row>
    <row r="150" spans="2:6" ht="12.5" x14ac:dyDescent="0.25">
      <c r="B150" s="9"/>
      <c r="C150" s="25"/>
      <c r="F150" s="26"/>
    </row>
    <row r="151" spans="2:6" ht="12.5" x14ac:dyDescent="0.25">
      <c r="B151" s="9"/>
      <c r="C151" s="25"/>
      <c r="F151" s="26"/>
    </row>
    <row r="152" spans="2:6" ht="12.5" x14ac:dyDescent="0.25">
      <c r="B152" s="9"/>
      <c r="C152" s="25"/>
      <c r="F152" s="26"/>
    </row>
    <row r="153" spans="2:6" ht="12.5" x14ac:dyDescent="0.25">
      <c r="B153" s="9"/>
      <c r="C153" s="25"/>
      <c r="F153" s="26"/>
    </row>
    <row r="154" spans="2:6" ht="12.5" x14ac:dyDescent="0.25">
      <c r="B154" s="9"/>
      <c r="C154" s="25"/>
      <c r="F154" s="26"/>
    </row>
    <row r="155" spans="2:6" ht="12.5" x14ac:dyDescent="0.25">
      <c r="B155" s="9"/>
      <c r="C155" s="25"/>
      <c r="F155" s="26"/>
    </row>
    <row r="156" spans="2:6" ht="12.5" x14ac:dyDescent="0.25">
      <c r="B156" s="9"/>
      <c r="C156" s="25"/>
      <c r="F156" s="26"/>
    </row>
    <row r="157" spans="2:6" ht="12.5" x14ac:dyDescent="0.25">
      <c r="B157" s="9"/>
      <c r="C157" s="25"/>
      <c r="F157" s="26"/>
    </row>
    <row r="158" spans="2:6" ht="12.5" x14ac:dyDescent="0.25">
      <c r="B158" s="9"/>
      <c r="C158" s="25"/>
      <c r="F158" s="26"/>
    </row>
    <row r="159" spans="2:6" ht="12.5" x14ac:dyDescent="0.25">
      <c r="B159" s="9"/>
      <c r="C159" s="25"/>
      <c r="F159" s="26"/>
    </row>
    <row r="160" spans="2:6" ht="12.5" x14ac:dyDescent="0.25">
      <c r="B160" s="9"/>
      <c r="C160" s="25"/>
      <c r="F160" s="26"/>
    </row>
    <row r="161" spans="2:6" ht="12.5" x14ac:dyDescent="0.25">
      <c r="B161" s="9"/>
      <c r="C161" s="25"/>
      <c r="F161" s="26"/>
    </row>
    <row r="162" spans="2:6" ht="12.5" x14ac:dyDescent="0.25">
      <c r="B162" s="9"/>
      <c r="C162" s="25"/>
      <c r="F162" s="26"/>
    </row>
    <row r="163" spans="2:6" ht="12.5" x14ac:dyDescent="0.25">
      <c r="B163" s="9"/>
      <c r="C163" s="25"/>
      <c r="F163" s="26"/>
    </row>
    <row r="164" spans="2:6" ht="12.5" x14ac:dyDescent="0.25">
      <c r="B164" s="9"/>
      <c r="C164" s="25"/>
      <c r="F164" s="26"/>
    </row>
    <row r="165" spans="2:6" ht="12.5" x14ac:dyDescent="0.25">
      <c r="B165" s="9"/>
      <c r="C165" s="25"/>
      <c r="F165" s="26"/>
    </row>
    <row r="166" spans="2:6" ht="12.5" x14ac:dyDescent="0.25">
      <c r="B166" s="9"/>
      <c r="C166" s="25"/>
      <c r="F166" s="26"/>
    </row>
    <row r="167" spans="2:6" ht="12.5" x14ac:dyDescent="0.25">
      <c r="B167" s="9"/>
      <c r="C167" s="25"/>
      <c r="F167" s="26"/>
    </row>
    <row r="168" spans="2:6" ht="12.5" x14ac:dyDescent="0.25">
      <c r="B168" s="9"/>
      <c r="C168" s="25"/>
      <c r="F168" s="26"/>
    </row>
    <row r="169" spans="2:6" ht="12.5" x14ac:dyDescent="0.25">
      <c r="B169" s="9"/>
      <c r="C169" s="25"/>
      <c r="F169" s="26"/>
    </row>
    <row r="170" spans="2:6" ht="12.5" x14ac:dyDescent="0.25">
      <c r="B170" s="9"/>
      <c r="C170" s="25"/>
      <c r="F170" s="26"/>
    </row>
    <row r="171" spans="2:6" ht="12.5" x14ac:dyDescent="0.25">
      <c r="B171" s="9"/>
      <c r="C171" s="25"/>
      <c r="F171" s="26"/>
    </row>
    <row r="172" spans="2:6" ht="12.5" x14ac:dyDescent="0.25">
      <c r="B172" s="9"/>
      <c r="C172" s="25"/>
      <c r="F172" s="26"/>
    </row>
    <row r="173" spans="2:6" ht="12.5" x14ac:dyDescent="0.25">
      <c r="B173" s="9"/>
      <c r="C173" s="25"/>
      <c r="F173" s="26"/>
    </row>
    <row r="174" spans="2:6" ht="12.5" x14ac:dyDescent="0.25">
      <c r="B174" s="9"/>
      <c r="C174" s="25"/>
      <c r="F174" s="26"/>
    </row>
    <row r="175" spans="2:6" ht="12.5" x14ac:dyDescent="0.25">
      <c r="B175" s="9"/>
      <c r="C175" s="25"/>
      <c r="F175" s="26"/>
    </row>
    <row r="176" spans="2:6" ht="12.5" x14ac:dyDescent="0.25">
      <c r="B176" s="9"/>
      <c r="C176" s="25"/>
      <c r="F176" s="26"/>
    </row>
    <row r="177" spans="2:6" ht="12.5" x14ac:dyDescent="0.25">
      <c r="B177" s="9"/>
      <c r="C177" s="25"/>
      <c r="F177" s="26"/>
    </row>
    <row r="178" spans="2:6" ht="12.5" x14ac:dyDescent="0.25">
      <c r="B178" s="9"/>
      <c r="C178" s="25"/>
      <c r="F178" s="26"/>
    </row>
    <row r="179" spans="2:6" ht="12.5" x14ac:dyDescent="0.25">
      <c r="B179" s="9"/>
      <c r="C179" s="25"/>
      <c r="F179" s="26"/>
    </row>
    <row r="180" spans="2:6" ht="12.5" x14ac:dyDescent="0.25">
      <c r="B180" s="9"/>
      <c r="C180" s="25"/>
      <c r="F180" s="26"/>
    </row>
    <row r="181" spans="2:6" ht="12.5" x14ac:dyDescent="0.25">
      <c r="B181" s="9"/>
      <c r="C181" s="25"/>
      <c r="F181" s="26"/>
    </row>
    <row r="182" spans="2:6" ht="12.5" x14ac:dyDescent="0.25">
      <c r="B182" s="9"/>
      <c r="C182" s="25"/>
      <c r="F182" s="26"/>
    </row>
    <row r="183" spans="2:6" ht="12.5" x14ac:dyDescent="0.25">
      <c r="B183" s="9"/>
      <c r="C183" s="25"/>
      <c r="F183" s="26"/>
    </row>
    <row r="184" spans="2:6" ht="12.5" x14ac:dyDescent="0.25">
      <c r="B184" s="9"/>
      <c r="C184" s="25"/>
      <c r="F184" s="26"/>
    </row>
    <row r="185" spans="2:6" ht="12.5" x14ac:dyDescent="0.25">
      <c r="B185" s="9"/>
      <c r="C185" s="25"/>
      <c r="F185" s="26"/>
    </row>
    <row r="186" spans="2:6" ht="12.5" x14ac:dyDescent="0.25">
      <c r="B186" s="9"/>
      <c r="C186" s="25"/>
      <c r="F186" s="26"/>
    </row>
    <row r="187" spans="2:6" ht="12.5" x14ac:dyDescent="0.25">
      <c r="B187" s="9"/>
      <c r="C187" s="25"/>
      <c r="F187" s="26"/>
    </row>
    <row r="188" spans="2:6" ht="12.5" x14ac:dyDescent="0.25">
      <c r="B188" s="9"/>
      <c r="C188" s="25"/>
      <c r="F188" s="26"/>
    </row>
    <row r="189" spans="2:6" ht="12.5" x14ac:dyDescent="0.25">
      <c r="B189" s="9"/>
      <c r="C189" s="25"/>
      <c r="F189" s="26"/>
    </row>
    <row r="190" spans="2:6" ht="12.5" x14ac:dyDescent="0.25">
      <c r="B190" s="9"/>
      <c r="C190" s="25"/>
      <c r="F190" s="26"/>
    </row>
    <row r="191" spans="2:6" ht="12.5" x14ac:dyDescent="0.25">
      <c r="B191" s="9"/>
      <c r="C191" s="25"/>
      <c r="F191" s="26"/>
    </row>
    <row r="192" spans="2:6" ht="12.5" x14ac:dyDescent="0.25">
      <c r="B192" s="9"/>
      <c r="C192" s="25"/>
      <c r="F192" s="26"/>
    </row>
    <row r="193" spans="2:6" ht="12.5" x14ac:dyDescent="0.25">
      <c r="B193" s="9"/>
      <c r="C193" s="25"/>
      <c r="F193" s="26"/>
    </row>
    <row r="194" spans="2:6" ht="12.5" x14ac:dyDescent="0.25">
      <c r="B194" s="9"/>
      <c r="C194" s="25"/>
      <c r="F194" s="26"/>
    </row>
    <row r="195" spans="2:6" ht="12.5" x14ac:dyDescent="0.25">
      <c r="B195" s="9"/>
      <c r="C195" s="25"/>
      <c r="F195" s="26"/>
    </row>
    <row r="196" spans="2:6" ht="12.5" x14ac:dyDescent="0.25">
      <c r="B196" s="9"/>
      <c r="C196" s="25"/>
      <c r="F196" s="26"/>
    </row>
    <row r="197" spans="2:6" ht="12.5" x14ac:dyDescent="0.25">
      <c r="B197" s="9"/>
      <c r="C197" s="25"/>
      <c r="F197" s="26"/>
    </row>
    <row r="198" spans="2:6" ht="12.5" x14ac:dyDescent="0.25">
      <c r="B198" s="9"/>
      <c r="C198" s="25"/>
      <c r="F198" s="26"/>
    </row>
    <row r="199" spans="2:6" ht="12.5" x14ac:dyDescent="0.25">
      <c r="B199" s="9"/>
      <c r="C199" s="25"/>
      <c r="F199" s="26"/>
    </row>
    <row r="200" spans="2:6" ht="12.5" x14ac:dyDescent="0.25">
      <c r="B200" s="9"/>
      <c r="C200" s="25"/>
      <c r="F200" s="26"/>
    </row>
    <row r="201" spans="2:6" ht="12.5" x14ac:dyDescent="0.25">
      <c r="B201" s="9"/>
      <c r="C201" s="25"/>
      <c r="F201" s="26"/>
    </row>
    <row r="202" spans="2:6" ht="12.5" x14ac:dyDescent="0.25">
      <c r="B202" s="9"/>
      <c r="C202" s="25"/>
      <c r="F202" s="26"/>
    </row>
    <row r="203" spans="2:6" ht="12.5" x14ac:dyDescent="0.25">
      <c r="B203" s="9"/>
      <c r="C203" s="25"/>
      <c r="F203" s="26"/>
    </row>
    <row r="204" spans="2:6" ht="12.5" x14ac:dyDescent="0.25">
      <c r="B204" s="9"/>
      <c r="C204" s="25"/>
      <c r="F204" s="26"/>
    </row>
    <row r="205" spans="2:6" ht="12.5" x14ac:dyDescent="0.25">
      <c r="B205" s="9"/>
      <c r="C205" s="25"/>
      <c r="F205" s="26"/>
    </row>
    <row r="206" spans="2:6" ht="12.5" x14ac:dyDescent="0.25">
      <c r="B206" s="9"/>
      <c r="C206" s="25"/>
      <c r="F206" s="26"/>
    </row>
    <row r="207" spans="2:6" ht="12.5" x14ac:dyDescent="0.25">
      <c r="B207" s="9"/>
      <c r="C207" s="25"/>
      <c r="F207" s="26"/>
    </row>
    <row r="208" spans="2:6" ht="12.5" x14ac:dyDescent="0.25">
      <c r="B208" s="9"/>
      <c r="C208" s="25"/>
      <c r="F208" s="26"/>
    </row>
    <row r="209" spans="2:6" ht="12.5" x14ac:dyDescent="0.25">
      <c r="B209" s="9"/>
      <c r="C209" s="25"/>
      <c r="F209" s="26"/>
    </row>
    <row r="210" spans="2:6" ht="12.5" x14ac:dyDescent="0.25">
      <c r="B210" s="9"/>
      <c r="C210" s="25"/>
      <c r="F210" s="26"/>
    </row>
    <row r="211" spans="2:6" ht="12.5" x14ac:dyDescent="0.25">
      <c r="B211" s="9"/>
      <c r="C211" s="25"/>
      <c r="F211" s="26"/>
    </row>
    <row r="212" spans="2:6" ht="12.5" x14ac:dyDescent="0.25">
      <c r="B212" s="9"/>
      <c r="C212" s="25"/>
      <c r="F212" s="26"/>
    </row>
    <row r="213" spans="2:6" ht="12.5" x14ac:dyDescent="0.25">
      <c r="B213" s="9"/>
      <c r="C213" s="25"/>
      <c r="F213" s="26"/>
    </row>
    <row r="214" spans="2:6" ht="12.5" x14ac:dyDescent="0.25">
      <c r="B214" s="9"/>
      <c r="C214" s="25"/>
      <c r="F214" s="26"/>
    </row>
    <row r="215" spans="2:6" ht="12.5" x14ac:dyDescent="0.25">
      <c r="B215" s="9"/>
      <c r="C215" s="25"/>
      <c r="F215" s="26"/>
    </row>
    <row r="216" spans="2:6" ht="12.5" x14ac:dyDescent="0.25">
      <c r="B216" s="9"/>
      <c r="C216" s="25"/>
      <c r="F216" s="26"/>
    </row>
    <row r="217" spans="2:6" ht="12.5" x14ac:dyDescent="0.25">
      <c r="B217" s="9"/>
      <c r="C217" s="25"/>
      <c r="F217" s="26"/>
    </row>
    <row r="218" spans="2:6" ht="12.5" x14ac:dyDescent="0.25">
      <c r="B218" s="9"/>
      <c r="C218" s="25"/>
      <c r="F218" s="26"/>
    </row>
    <row r="219" spans="2:6" ht="12.5" x14ac:dyDescent="0.25">
      <c r="B219" s="9"/>
      <c r="C219" s="25"/>
      <c r="F219" s="26"/>
    </row>
    <row r="220" spans="2:6" ht="12.5" x14ac:dyDescent="0.25">
      <c r="B220" s="9"/>
      <c r="C220" s="25"/>
      <c r="F220" s="26"/>
    </row>
    <row r="221" spans="2:6" ht="12.5" x14ac:dyDescent="0.25">
      <c r="B221" s="9"/>
      <c r="C221" s="25"/>
      <c r="F221" s="26"/>
    </row>
    <row r="222" spans="2:6" ht="12.5" x14ac:dyDescent="0.25">
      <c r="B222" s="9"/>
      <c r="C222" s="25"/>
      <c r="F222" s="26"/>
    </row>
    <row r="223" spans="2:6" ht="12.5" x14ac:dyDescent="0.25">
      <c r="B223" s="9"/>
      <c r="C223" s="25"/>
      <c r="F223" s="26"/>
    </row>
    <row r="224" spans="2:6" ht="12.5" x14ac:dyDescent="0.25">
      <c r="B224" s="9"/>
      <c r="C224" s="25"/>
      <c r="F224" s="26"/>
    </row>
    <row r="225" spans="2:6" ht="12.5" x14ac:dyDescent="0.25">
      <c r="B225" s="9"/>
      <c r="C225" s="25"/>
      <c r="F225" s="26"/>
    </row>
    <row r="226" spans="2:6" ht="12.5" x14ac:dyDescent="0.25">
      <c r="B226" s="9"/>
      <c r="C226" s="25"/>
      <c r="F226" s="26"/>
    </row>
    <row r="227" spans="2:6" ht="12.5" x14ac:dyDescent="0.25">
      <c r="B227" s="9"/>
      <c r="C227" s="25"/>
      <c r="F227" s="26"/>
    </row>
    <row r="228" spans="2:6" ht="12.5" x14ac:dyDescent="0.25">
      <c r="B228" s="9"/>
      <c r="C228" s="25"/>
      <c r="F228" s="26"/>
    </row>
    <row r="229" spans="2:6" ht="12.5" x14ac:dyDescent="0.25">
      <c r="B229" s="9"/>
      <c r="C229" s="25"/>
      <c r="F229" s="26"/>
    </row>
    <row r="230" spans="2:6" ht="12.5" x14ac:dyDescent="0.25">
      <c r="B230" s="9"/>
      <c r="C230" s="25"/>
      <c r="F230" s="26"/>
    </row>
    <row r="231" spans="2:6" ht="12.5" x14ac:dyDescent="0.25">
      <c r="B231" s="9"/>
      <c r="C231" s="25"/>
      <c r="F231" s="26"/>
    </row>
    <row r="232" spans="2:6" ht="12.5" x14ac:dyDescent="0.25">
      <c r="B232" s="9"/>
      <c r="C232" s="25"/>
      <c r="F232" s="26"/>
    </row>
    <row r="233" spans="2:6" ht="12.5" x14ac:dyDescent="0.25">
      <c r="B233" s="9"/>
      <c r="C233" s="25"/>
      <c r="F233" s="26"/>
    </row>
    <row r="234" spans="2:6" ht="12.5" x14ac:dyDescent="0.25">
      <c r="B234" s="9"/>
      <c r="C234" s="25"/>
      <c r="F234" s="26"/>
    </row>
    <row r="235" spans="2:6" ht="12.5" x14ac:dyDescent="0.25">
      <c r="B235" s="9"/>
      <c r="C235" s="25"/>
      <c r="F235" s="26"/>
    </row>
    <row r="236" spans="2:6" ht="12.5" x14ac:dyDescent="0.25">
      <c r="B236" s="9"/>
      <c r="C236" s="25"/>
      <c r="F236" s="26"/>
    </row>
    <row r="237" spans="2:6" ht="12.5" x14ac:dyDescent="0.25">
      <c r="B237" s="9"/>
      <c r="C237" s="25"/>
      <c r="F237" s="26"/>
    </row>
    <row r="238" spans="2:6" ht="12.5" x14ac:dyDescent="0.25">
      <c r="B238" s="9"/>
      <c r="C238" s="25"/>
      <c r="F238" s="26"/>
    </row>
    <row r="239" spans="2:6" ht="12.5" x14ac:dyDescent="0.25">
      <c r="B239" s="9"/>
      <c r="C239" s="25"/>
      <c r="F239" s="26"/>
    </row>
    <row r="240" spans="2:6" ht="12.5" x14ac:dyDescent="0.25">
      <c r="B240" s="9"/>
      <c r="C240" s="25"/>
      <c r="F240" s="26"/>
    </row>
    <row r="241" spans="2:6" ht="12.5" x14ac:dyDescent="0.25">
      <c r="B241" s="9"/>
      <c r="C241" s="25"/>
      <c r="F241" s="26"/>
    </row>
    <row r="242" spans="2:6" ht="12.5" x14ac:dyDescent="0.25">
      <c r="B242" s="9"/>
      <c r="C242" s="25"/>
      <c r="F242" s="26"/>
    </row>
    <row r="243" spans="2:6" ht="12.5" x14ac:dyDescent="0.25">
      <c r="B243" s="9"/>
      <c r="C243" s="25"/>
      <c r="F243" s="26"/>
    </row>
    <row r="244" spans="2:6" ht="12.5" x14ac:dyDescent="0.25">
      <c r="B244" s="9"/>
      <c r="C244" s="25"/>
      <c r="F244" s="26"/>
    </row>
    <row r="245" spans="2:6" ht="12.5" x14ac:dyDescent="0.25">
      <c r="B245" s="9"/>
      <c r="C245" s="25"/>
      <c r="F245" s="26"/>
    </row>
    <row r="246" spans="2:6" ht="12.5" x14ac:dyDescent="0.25">
      <c r="B246" s="9"/>
      <c r="C246" s="25"/>
      <c r="F246" s="26"/>
    </row>
    <row r="247" spans="2:6" ht="12.5" x14ac:dyDescent="0.25">
      <c r="B247" s="9"/>
      <c r="C247" s="25"/>
      <c r="F247" s="26"/>
    </row>
    <row r="248" spans="2:6" ht="12.5" x14ac:dyDescent="0.25">
      <c r="B248" s="9"/>
      <c r="C248" s="25"/>
      <c r="F248" s="26"/>
    </row>
    <row r="249" spans="2:6" ht="12.5" x14ac:dyDescent="0.25">
      <c r="B249" s="9"/>
      <c r="C249" s="25"/>
      <c r="F249" s="26"/>
    </row>
    <row r="250" spans="2:6" ht="12.5" x14ac:dyDescent="0.25">
      <c r="B250" s="9"/>
      <c r="C250" s="25"/>
      <c r="F250" s="26"/>
    </row>
    <row r="251" spans="2:6" ht="12.5" x14ac:dyDescent="0.25">
      <c r="B251" s="9"/>
      <c r="C251" s="25"/>
      <c r="F251" s="26"/>
    </row>
    <row r="252" spans="2:6" ht="12.5" x14ac:dyDescent="0.25">
      <c r="B252" s="9"/>
      <c r="C252" s="25"/>
      <c r="F252" s="26"/>
    </row>
    <row r="253" spans="2:6" ht="12.5" x14ac:dyDescent="0.25">
      <c r="B253" s="9"/>
      <c r="C253" s="25"/>
      <c r="F253" s="26"/>
    </row>
    <row r="254" spans="2:6" ht="12.5" x14ac:dyDescent="0.25">
      <c r="B254" s="9"/>
      <c r="C254" s="25"/>
      <c r="F254" s="26"/>
    </row>
    <row r="255" spans="2:6" ht="12.5" x14ac:dyDescent="0.25">
      <c r="B255" s="9"/>
      <c r="C255" s="25"/>
      <c r="F255" s="26"/>
    </row>
    <row r="256" spans="2:6" ht="12.5" x14ac:dyDescent="0.25">
      <c r="B256" s="9"/>
      <c r="C256" s="25"/>
      <c r="F256" s="26"/>
    </row>
    <row r="257" spans="2:6" ht="12.5" x14ac:dyDescent="0.25">
      <c r="B257" s="9"/>
      <c r="C257" s="25"/>
      <c r="F257" s="26"/>
    </row>
    <row r="258" spans="2:6" ht="12.5" x14ac:dyDescent="0.25">
      <c r="B258" s="9"/>
      <c r="C258" s="25"/>
      <c r="F258" s="26"/>
    </row>
    <row r="259" spans="2:6" ht="12.5" x14ac:dyDescent="0.25">
      <c r="B259" s="9"/>
      <c r="C259" s="25"/>
      <c r="F259" s="26"/>
    </row>
    <row r="260" spans="2:6" ht="12.5" x14ac:dyDescent="0.25">
      <c r="B260" s="9"/>
      <c r="C260" s="25"/>
      <c r="F260" s="26"/>
    </row>
    <row r="261" spans="2:6" ht="12.5" x14ac:dyDescent="0.25">
      <c r="B261" s="9"/>
      <c r="C261" s="25"/>
      <c r="F261" s="26"/>
    </row>
    <row r="262" spans="2:6" ht="12.5" x14ac:dyDescent="0.25">
      <c r="B262" s="9"/>
      <c r="C262" s="25"/>
      <c r="F262" s="26"/>
    </row>
    <row r="263" spans="2:6" ht="12.5" x14ac:dyDescent="0.25">
      <c r="B263" s="9"/>
      <c r="C263" s="25"/>
      <c r="F263" s="26"/>
    </row>
    <row r="264" spans="2:6" ht="12.5" x14ac:dyDescent="0.25">
      <c r="B264" s="9"/>
      <c r="C264" s="25"/>
      <c r="F264" s="26"/>
    </row>
    <row r="265" spans="2:6" ht="12.5" x14ac:dyDescent="0.25">
      <c r="B265" s="9"/>
      <c r="C265" s="25"/>
      <c r="F265" s="26"/>
    </row>
    <row r="266" spans="2:6" ht="12.5" x14ac:dyDescent="0.25">
      <c r="B266" s="9"/>
      <c r="C266" s="25"/>
      <c r="F266" s="26"/>
    </row>
    <row r="267" spans="2:6" ht="12.5" x14ac:dyDescent="0.25">
      <c r="B267" s="9"/>
      <c r="C267" s="25"/>
      <c r="F267" s="26"/>
    </row>
    <row r="268" spans="2:6" ht="12.5" x14ac:dyDescent="0.25">
      <c r="B268" s="9"/>
      <c r="C268" s="25"/>
      <c r="F268" s="26"/>
    </row>
    <row r="269" spans="2:6" ht="12.5" x14ac:dyDescent="0.25">
      <c r="B269" s="9"/>
      <c r="C269" s="25"/>
      <c r="F269" s="26"/>
    </row>
    <row r="270" spans="2:6" ht="12.5" x14ac:dyDescent="0.25">
      <c r="B270" s="9"/>
      <c r="C270" s="25"/>
      <c r="F270" s="26"/>
    </row>
    <row r="271" spans="2:6" ht="12.5" x14ac:dyDescent="0.25">
      <c r="B271" s="9"/>
      <c r="C271" s="25"/>
      <c r="F271" s="26"/>
    </row>
    <row r="272" spans="2:6" ht="12.5" x14ac:dyDescent="0.25">
      <c r="B272" s="9"/>
      <c r="C272" s="25"/>
      <c r="F272" s="26"/>
    </row>
    <row r="273" spans="2:6" ht="12.5" x14ac:dyDescent="0.25">
      <c r="B273" s="9"/>
      <c r="C273" s="25"/>
      <c r="F273" s="26"/>
    </row>
    <row r="274" spans="2:6" ht="12.5" x14ac:dyDescent="0.25">
      <c r="B274" s="9"/>
      <c r="C274" s="25"/>
      <c r="F274" s="26"/>
    </row>
    <row r="275" spans="2:6" ht="12.5" x14ac:dyDescent="0.25">
      <c r="B275" s="9"/>
      <c r="C275" s="25"/>
      <c r="F275" s="26"/>
    </row>
    <row r="276" spans="2:6" ht="12.5" x14ac:dyDescent="0.25">
      <c r="B276" s="9"/>
      <c r="C276" s="25"/>
      <c r="F276" s="26"/>
    </row>
    <row r="277" spans="2:6" ht="12.5" x14ac:dyDescent="0.25">
      <c r="B277" s="9"/>
      <c r="C277" s="25"/>
      <c r="F277" s="26"/>
    </row>
    <row r="278" spans="2:6" ht="12.5" x14ac:dyDescent="0.25">
      <c r="B278" s="9"/>
      <c r="C278" s="25"/>
      <c r="F278" s="26"/>
    </row>
    <row r="279" spans="2:6" ht="12.5" x14ac:dyDescent="0.25">
      <c r="B279" s="9"/>
      <c r="C279" s="25"/>
      <c r="F279" s="26"/>
    </row>
    <row r="280" spans="2:6" ht="12.5" x14ac:dyDescent="0.25">
      <c r="B280" s="9"/>
      <c r="C280" s="25"/>
      <c r="F280" s="26"/>
    </row>
    <row r="281" spans="2:6" ht="12.5" x14ac:dyDescent="0.25">
      <c r="B281" s="9"/>
      <c r="C281" s="25"/>
      <c r="F281" s="26"/>
    </row>
    <row r="282" spans="2:6" ht="12.5" x14ac:dyDescent="0.25">
      <c r="B282" s="9"/>
      <c r="C282" s="25"/>
      <c r="F282" s="26"/>
    </row>
    <row r="283" spans="2:6" ht="12.5" x14ac:dyDescent="0.25">
      <c r="B283" s="9"/>
      <c r="C283" s="25"/>
      <c r="F283" s="26"/>
    </row>
    <row r="284" spans="2:6" ht="12.5" x14ac:dyDescent="0.25">
      <c r="B284" s="9"/>
      <c r="C284" s="25"/>
      <c r="F284" s="26"/>
    </row>
    <row r="285" spans="2:6" ht="12.5" x14ac:dyDescent="0.25">
      <c r="B285" s="9"/>
      <c r="C285" s="25"/>
      <c r="F285" s="26"/>
    </row>
    <row r="286" spans="2:6" ht="12.5" x14ac:dyDescent="0.25">
      <c r="B286" s="9"/>
      <c r="C286" s="25"/>
      <c r="F286" s="26"/>
    </row>
    <row r="287" spans="2:6" ht="12.5" x14ac:dyDescent="0.25">
      <c r="B287" s="9"/>
      <c r="C287" s="25"/>
      <c r="F287" s="26"/>
    </row>
    <row r="288" spans="2:6" ht="12.5" x14ac:dyDescent="0.25">
      <c r="B288" s="9"/>
      <c r="C288" s="25"/>
      <c r="F288" s="26"/>
    </row>
    <row r="289" spans="2:6" ht="12.5" x14ac:dyDescent="0.25">
      <c r="B289" s="9"/>
      <c r="C289" s="25"/>
      <c r="F289" s="26"/>
    </row>
    <row r="290" spans="2:6" ht="12.5" x14ac:dyDescent="0.25">
      <c r="B290" s="9"/>
      <c r="C290" s="25"/>
      <c r="F290" s="26"/>
    </row>
    <row r="291" spans="2:6" ht="12.5" x14ac:dyDescent="0.25">
      <c r="B291" s="9"/>
      <c r="C291" s="25"/>
      <c r="F291" s="26"/>
    </row>
    <row r="292" spans="2:6" ht="12.5" x14ac:dyDescent="0.25">
      <c r="B292" s="9"/>
      <c r="C292" s="25"/>
      <c r="F292" s="26"/>
    </row>
    <row r="293" spans="2:6" ht="12.5" x14ac:dyDescent="0.25">
      <c r="B293" s="9"/>
      <c r="C293" s="25"/>
      <c r="F293" s="26"/>
    </row>
    <row r="294" spans="2:6" ht="12.5" x14ac:dyDescent="0.25">
      <c r="B294" s="9"/>
      <c r="C294" s="25"/>
      <c r="F294" s="26"/>
    </row>
    <row r="295" spans="2:6" ht="12.5" x14ac:dyDescent="0.25">
      <c r="B295" s="9"/>
      <c r="C295" s="25"/>
      <c r="F295" s="26"/>
    </row>
    <row r="296" spans="2:6" ht="12.5" x14ac:dyDescent="0.25">
      <c r="B296" s="9"/>
      <c r="C296" s="25"/>
      <c r="F296" s="26"/>
    </row>
    <row r="297" spans="2:6" ht="12.5" x14ac:dyDescent="0.25">
      <c r="B297" s="9"/>
      <c r="C297" s="25"/>
      <c r="F297" s="26"/>
    </row>
    <row r="298" spans="2:6" ht="12.5" x14ac:dyDescent="0.25">
      <c r="B298" s="9"/>
      <c r="C298" s="25"/>
      <c r="F298" s="26"/>
    </row>
    <row r="299" spans="2:6" ht="12.5" x14ac:dyDescent="0.25">
      <c r="B299" s="9"/>
      <c r="C299" s="25"/>
      <c r="F299" s="26"/>
    </row>
    <row r="300" spans="2:6" ht="12.5" x14ac:dyDescent="0.25">
      <c r="B300" s="9"/>
      <c r="C300" s="25"/>
      <c r="F300" s="26"/>
    </row>
    <row r="301" spans="2:6" ht="12.5" x14ac:dyDescent="0.25">
      <c r="B301" s="9"/>
      <c r="C301" s="25"/>
      <c r="F301" s="26"/>
    </row>
    <row r="302" spans="2:6" ht="12.5" x14ac:dyDescent="0.25">
      <c r="B302" s="9"/>
      <c r="C302" s="25"/>
      <c r="F302" s="26"/>
    </row>
    <row r="303" spans="2:6" ht="12.5" x14ac:dyDescent="0.25">
      <c r="B303" s="9"/>
      <c r="C303" s="25"/>
      <c r="F303" s="26"/>
    </row>
    <row r="304" spans="2:6" ht="12.5" x14ac:dyDescent="0.25">
      <c r="B304" s="9"/>
      <c r="C304" s="25"/>
      <c r="F304" s="26"/>
    </row>
    <row r="305" spans="2:6" ht="12.5" x14ac:dyDescent="0.25">
      <c r="B305" s="9"/>
      <c r="C305" s="25"/>
      <c r="F305" s="26"/>
    </row>
    <row r="306" spans="2:6" ht="12.5" x14ac:dyDescent="0.25">
      <c r="B306" s="9"/>
      <c r="C306" s="25"/>
      <c r="F306" s="26"/>
    </row>
    <row r="307" spans="2:6" ht="12.5" x14ac:dyDescent="0.25">
      <c r="B307" s="9"/>
      <c r="C307" s="25"/>
      <c r="F307" s="26"/>
    </row>
    <row r="308" spans="2:6" ht="12.5" x14ac:dyDescent="0.25">
      <c r="B308" s="9"/>
      <c r="C308" s="25"/>
      <c r="F308" s="26"/>
    </row>
    <row r="309" spans="2:6" ht="12.5" x14ac:dyDescent="0.25">
      <c r="B309" s="9"/>
      <c r="C309" s="25"/>
      <c r="F309" s="26"/>
    </row>
    <row r="310" spans="2:6" ht="12.5" x14ac:dyDescent="0.25">
      <c r="B310" s="9"/>
      <c r="C310" s="25"/>
      <c r="F310" s="26"/>
    </row>
    <row r="311" spans="2:6" ht="12.5" x14ac:dyDescent="0.25">
      <c r="B311" s="9"/>
      <c r="C311" s="25"/>
      <c r="F311" s="26"/>
    </row>
    <row r="312" spans="2:6" ht="12.5" x14ac:dyDescent="0.25">
      <c r="B312" s="9"/>
      <c r="C312" s="25"/>
      <c r="F312" s="26"/>
    </row>
    <row r="313" spans="2:6" ht="12.5" x14ac:dyDescent="0.25">
      <c r="B313" s="9"/>
      <c r="C313" s="25"/>
      <c r="F313" s="26"/>
    </row>
    <row r="314" spans="2:6" ht="12.5" x14ac:dyDescent="0.25">
      <c r="B314" s="9"/>
      <c r="C314" s="25"/>
      <c r="F314" s="26"/>
    </row>
    <row r="315" spans="2:6" ht="12.5" x14ac:dyDescent="0.25">
      <c r="B315" s="9"/>
      <c r="C315" s="25"/>
      <c r="F315" s="26"/>
    </row>
    <row r="316" spans="2:6" ht="12.5" x14ac:dyDescent="0.25">
      <c r="B316" s="9"/>
      <c r="C316" s="25"/>
      <c r="F316" s="26"/>
    </row>
    <row r="317" spans="2:6" ht="12.5" x14ac:dyDescent="0.25">
      <c r="B317" s="9"/>
      <c r="C317" s="25"/>
      <c r="F317" s="26"/>
    </row>
    <row r="318" spans="2:6" ht="12.5" x14ac:dyDescent="0.25">
      <c r="B318" s="9"/>
      <c r="C318" s="25"/>
      <c r="F318" s="26"/>
    </row>
    <row r="319" spans="2:6" ht="12.5" x14ac:dyDescent="0.25">
      <c r="B319" s="9"/>
      <c r="C319" s="25"/>
      <c r="F319" s="26"/>
    </row>
    <row r="320" spans="2:6" ht="12.5" x14ac:dyDescent="0.25">
      <c r="B320" s="9"/>
      <c r="C320" s="25"/>
      <c r="F320" s="26"/>
    </row>
    <row r="321" spans="2:6" ht="12.5" x14ac:dyDescent="0.25">
      <c r="B321" s="9"/>
      <c r="C321" s="25"/>
      <c r="F321" s="26"/>
    </row>
    <row r="322" spans="2:6" ht="12.5" x14ac:dyDescent="0.25">
      <c r="B322" s="9"/>
      <c r="C322" s="25"/>
      <c r="F322" s="26"/>
    </row>
    <row r="323" spans="2:6" ht="12.5" x14ac:dyDescent="0.25">
      <c r="B323" s="9"/>
      <c r="C323" s="25"/>
      <c r="F323" s="26"/>
    </row>
    <row r="324" spans="2:6" ht="12.5" x14ac:dyDescent="0.25">
      <c r="B324" s="9"/>
      <c r="C324" s="25"/>
      <c r="F324" s="26"/>
    </row>
    <row r="325" spans="2:6" ht="12.5" x14ac:dyDescent="0.25">
      <c r="B325" s="9"/>
      <c r="C325" s="25"/>
      <c r="F325" s="26"/>
    </row>
    <row r="326" spans="2:6" ht="12.5" x14ac:dyDescent="0.25">
      <c r="B326" s="9"/>
      <c r="C326" s="25"/>
      <c r="F326" s="26"/>
    </row>
    <row r="327" spans="2:6" ht="12.5" x14ac:dyDescent="0.25">
      <c r="B327" s="9"/>
      <c r="C327" s="25"/>
      <c r="F327" s="26"/>
    </row>
    <row r="328" spans="2:6" ht="12.5" x14ac:dyDescent="0.25">
      <c r="B328" s="9"/>
      <c r="C328" s="25"/>
      <c r="F328" s="26"/>
    </row>
    <row r="329" spans="2:6" ht="12.5" x14ac:dyDescent="0.25">
      <c r="B329" s="9"/>
      <c r="C329" s="25"/>
      <c r="F329" s="26"/>
    </row>
    <row r="330" spans="2:6" ht="12.5" x14ac:dyDescent="0.25">
      <c r="B330" s="9"/>
      <c r="C330" s="25"/>
      <c r="F330" s="26"/>
    </row>
    <row r="331" spans="2:6" ht="12.5" x14ac:dyDescent="0.25">
      <c r="B331" s="9"/>
      <c r="C331" s="25"/>
      <c r="F331" s="26"/>
    </row>
    <row r="332" spans="2:6" ht="12.5" x14ac:dyDescent="0.25">
      <c r="B332" s="9"/>
      <c r="C332" s="25"/>
      <c r="F332" s="26"/>
    </row>
    <row r="333" spans="2:6" ht="12.5" x14ac:dyDescent="0.25">
      <c r="B333" s="9"/>
      <c r="C333" s="25"/>
      <c r="F333" s="26"/>
    </row>
    <row r="334" spans="2:6" ht="12.5" x14ac:dyDescent="0.25">
      <c r="B334" s="9"/>
      <c r="C334" s="25"/>
      <c r="F334" s="26"/>
    </row>
    <row r="335" spans="2:6" ht="12.5" x14ac:dyDescent="0.25">
      <c r="B335" s="9"/>
      <c r="C335" s="25"/>
      <c r="F335" s="26"/>
    </row>
    <row r="336" spans="2:6" ht="12.5" x14ac:dyDescent="0.25">
      <c r="B336" s="9"/>
      <c r="C336" s="25"/>
      <c r="F336" s="26"/>
    </row>
    <row r="337" spans="2:6" ht="12.5" x14ac:dyDescent="0.25">
      <c r="B337" s="9"/>
      <c r="C337" s="25"/>
      <c r="F337" s="26"/>
    </row>
    <row r="338" spans="2:6" ht="12.5" x14ac:dyDescent="0.25">
      <c r="B338" s="9"/>
      <c r="C338" s="25"/>
      <c r="F338" s="26"/>
    </row>
    <row r="339" spans="2:6" ht="12.5" x14ac:dyDescent="0.25">
      <c r="B339" s="9"/>
      <c r="C339" s="25"/>
      <c r="F339" s="26"/>
    </row>
    <row r="340" spans="2:6" ht="12.5" x14ac:dyDescent="0.25">
      <c r="B340" s="9"/>
      <c r="C340" s="25"/>
      <c r="F340" s="26"/>
    </row>
    <row r="341" spans="2:6" ht="12.5" x14ac:dyDescent="0.25">
      <c r="B341" s="9"/>
      <c r="C341" s="25"/>
      <c r="F341" s="26"/>
    </row>
    <row r="342" spans="2:6" ht="12.5" x14ac:dyDescent="0.25">
      <c r="B342" s="9"/>
      <c r="C342" s="25"/>
      <c r="F342" s="26"/>
    </row>
    <row r="343" spans="2:6" ht="12.5" x14ac:dyDescent="0.25">
      <c r="B343" s="9"/>
      <c r="C343" s="25"/>
      <c r="F343" s="26"/>
    </row>
    <row r="344" spans="2:6" ht="12.5" x14ac:dyDescent="0.25">
      <c r="B344" s="9"/>
      <c r="C344" s="25"/>
      <c r="F344" s="26"/>
    </row>
    <row r="345" spans="2:6" ht="12.5" x14ac:dyDescent="0.25">
      <c r="B345" s="9"/>
      <c r="C345" s="25"/>
      <c r="F345" s="26"/>
    </row>
    <row r="346" spans="2:6" ht="12.5" x14ac:dyDescent="0.25">
      <c r="B346" s="9"/>
      <c r="C346" s="25"/>
      <c r="F346" s="26"/>
    </row>
    <row r="347" spans="2:6" ht="12.5" x14ac:dyDescent="0.25">
      <c r="B347" s="9"/>
      <c r="C347" s="25"/>
      <c r="F347" s="26"/>
    </row>
    <row r="348" spans="2:6" ht="12.5" x14ac:dyDescent="0.25">
      <c r="B348" s="9"/>
      <c r="C348" s="25"/>
      <c r="F348" s="26"/>
    </row>
    <row r="349" spans="2:6" ht="12.5" x14ac:dyDescent="0.25">
      <c r="B349" s="9"/>
      <c r="C349" s="25"/>
      <c r="F349" s="26"/>
    </row>
    <row r="350" spans="2:6" ht="12.5" x14ac:dyDescent="0.25">
      <c r="B350" s="9"/>
      <c r="C350" s="25"/>
      <c r="F350" s="26"/>
    </row>
    <row r="351" spans="2:6" ht="12.5" x14ac:dyDescent="0.25">
      <c r="B351" s="9"/>
      <c r="C351" s="25"/>
      <c r="F351" s="26"/>
    </row>
    <row r="352" spans="2:6" ht="12.5" x14ac:dyDescent="0.25">
      <c r="B352" s="9"/>
      <c r="C352" s="25"/>
      <c r="F352" s="26"/>
    </row>
    <row r="353" spans="2:6" ht="12.5" x14ac:dyDescent="0.25">
      <c r="B353" s="9"/>
      <c r="C353" s="25"/>
      <c r="F353" s="26"/>
    </row>
    <row r="354" spans="2:6" ht="12.5" x14ac:dyDescent="0.25">
      <c r="B354" s="9"/>
      <c r="C354" s="25"/>
      <c r="F354" s="26"/>
    </row>
    <row r="355" spans="2:6" ht="12.5" x14ac:dyDescent="0.25">
      <c r="B355" s="9"/>
      <c r="C355" s="25"/>
      <c r="F355" s="26"/>
    </row>
    <row r="356" spans="2:6" ht="12.5" x14ac:dyDescent="0.25">
      <c r="B356" s="9"/>
      <c r="C356" s="25"/>
      <c r="F356" s="26"/>
    </row>
    <row r="357" spans="2:6" ht="12.5" x14ac:dyDescent="0.25">
      <c r="B357" s="9"/>
      <c r="C357" s="25"/>
      <c r="F357" s="26"/>
    </row>
    <row r="358" spans="2:6" ht="12.5" x14ac:dyDescent="0.25">
      <c r="B358" s="9"/>
      <c r="C358" s="25"/>
      <c r="F358" s="26"/>
    </row>
    <row r="359" spans="2:6" ht="12.5" x14ac:dyDescent="0.25">
      <c r="B359" s="9"/>
      <c r="C359" s="25"/>
      <c r="F359" s="26"/>
    </row>
    <row r="360" spans="2:6" ht="12.5" x14ac:dyDescent="0.25">
      <c r="B360" s="9"/>
      <c r="C360" s="25"/>
      <c r="F360" s="26"/>
    </row>
    <row r="361" spans="2:6" ht="12.5" x14ac:dyDescent="0.25">
      <c r="B361" s="9"/>
      <c r="C361" s="25"/>
      <c r="F361" s="26"/>
    </row>
    <row r="362" spans="2:6" ht="12.5" x14ac:dyDescent="0.25">
      <c r="B362" s="9"/>
      <c r="C362" s="25"/>
      <c r="F362" s="26"/>
    </row>
    <row r="363" spans="2:6" ht="12.5" x14ac:dyDescent="0.25">
      <c r="B363" s="9"/>
      <c r="C363" s="25"/>
      <c r="F363" s="26"/>
    </row>
    <row r="364" spans="2:6" ht="12.5" x14ac:dyDescent="0.25">
      <c r="B364" s="9"/>
      <c r="C364" s="25"/>
      <c r="F364" s="26"/>
    </row>
    <row r="365" spans="2:6" ht="12.5" x14ac:dyDescent="0.25">
      <c r="B365" s="9"/>
      <c r="C365" s="25"/>
      <c r="F365" s="26"/>
    </row>
    <row r="366" spans="2:6" ht="12.5" x14ac:dyDescent="0.25">
      <c r="B366" s="9"/>
      <c r="C366" s="25"/>
      <c r="F366" s="26"/>
    </row>
    <row r="367" spans="2:6" ht="12.5" x14ac:dyDescent="0.25">
      <c r="B367" s="9"/>
      <c r="C367" s="25"/>
      <c r="F367" s="26"/>
    </row>
    <row r="368" spans="2:6" ht="12.5" x14ac:dyDescent="0.25">
      <c r="B368" s="9"/>
      <c r="C368" s="25"/>
      <c r="F368" s="26"/>
    </row>
    <row r="369" spans="2:6" ht="12.5" x14ac:dyDescent="0.25">
      <c r="B369" s="9"/>
      <c r="C369" s="25"/>
      <c r="F369" s="26"/>
    </row>
    <row r="370" spans="2:6" ht="12.5" x14ac:dyDescent="0.25">
      <c r="B370" s="9"/>
      <c r="C370" s="25"/>
      <c r="F370" s="26"/>
    </row>
    <row r="371" spans="2:6" ht="12.5" x14ac:dyDescent="0.25">
      <c r="B371" s="9"/>
      <c r="C371" s="25"/>
      <c r="F371" s="26"/>
    </row>
    <row r="372" spans="2:6" ht="12.5" x14ac:dyDescent="0.25">
      <c r="B372" s="9"/>
      <c r="C372" s="25"/>
      <c r="F372" s="26"/>
    </row>
    <row r="373" spans="2:6" ht="12.5" x14ac:dyDescent="0.25">
      <c r="B373" s="9"/>
      <c r="C373" s="25"/>
      <c r="F373" s="26"/>
    </row>
    <row r="374" spans="2:6" ht="12.5" x14ac:dyDescent="0.25">
      <c r="B374" s="9"/>
      <c r="C374" s="25"/>
      <c r="F374" s="26"/>
    </row>
    <row r="375" spans="2:6" ht="12.5" x14ac:dyDescent="0.25">
      <c r="B375" s="9"/>
      <c r="C375" s="25"/>
      <c r="F375" s="26"/>
    </row>
    <row r="376" spans="2:6" ht="12.5" x14ac:dyDescent="0.25">
      <c r="B376" s="9"/>
      <c r="C376" s="25"/>
      <c r="F376" s="26"/>
    </row>
    <row r="377" spans="2:6" ht="12.5" x14ac:dyDescent="0.25">
      <c r="B377" s="9"/>
      <c r="C377" s="25"/>
      <c r="F377" s="26"/>
    </row>
    <row r="378" spans="2:6" ht="12.5" x14ac:dyDescent="0.25">
      <c r="B378" s="9"/>
      <c r="C378" s="25"/>
      <c r="F378" s="26"/>
    </row>
    <row r="379" spans="2:6" ht="12.5" x14ac:dyDescent="0.25">
      <c r="B379" s="9"/>
      <c r="C379" s="25"/>
      <c r="F379" s="26"/>
    </row>
    <row r="380" spans="2:6" ht="12.5" x14ac:dyDescent="0.25">
      <c r="B380" s="9"/>
      <c r="C380" s="25"/>
      <c r="F380" s="26"/>
    </row>
    <row r="381" spans="2:6" ht="12.5" x14ac:dyDescent="0.25">
      <c r="B381" s="9"/>
      <c r="C381" s="25"/>
      <c r="F381" s="26"/>
    </row>
    <row r="382" spans="2:6" ht="12.5" x14ac:dyDescent="0.25">
      <c r="B382" s="9"/>
      <c r="C382" s="25"/>
      <c r="F382" s="26"/>
    </row>
    <row r="383" spans="2:6" ht="12.5" x14ac:dyDescent="0.25">
      <c r="B383" s="9"/>
      <c r="C383" s="25"/>
      <c r="F383" s="26"/>
    </row>
    <row r="384" spans="2:6" ht="12.5" x14ac:dyDescent="0.25">
      <c r="B384" s="9"/>
      <c r="C384" s="25"/>
      <c r="F384" s="26"/>
    </row>
    <row r="385" spans="2:6" ht="12.5" x14ac:dyDescent="0.25">
      <c r="B385" s="9"/>
      <c r="C385" s="25"/>
      <c r="F385" s="26"/>
    </row>
    <row r="386" spans="2:6" ht="12.5" x14ac:dyDescent="0.25">
      <c r="B386" s="9"/>
      <c r="C386" s="25"/>
      <c r="F386" s="26"/>
    </row>
    <row r="387" spans="2:6" ht="12.5" x14ac:dyDescent="0.25">
      <c r="B387" s="9"/>
      <c r="C387" s="25"/>
      <c r="F387" s="26"/>
    </row>
    <row r="388" spans="2:6" ht="12.5" x14ac:dyDescent="0.25">
      <c r="B388" s="9"/>
      <c r="C388" s="25"/>
      <c r="F388" s="26"/>
    </row>
    <row r="389" spans="2:6" ht="12.5" x14ac:dyDescent="0.25">
      <c r="B389" s="9"/>
      <c r="C389" s="25"/>
      <c r="F389" s="26"/>
    </row>
    <row r="390" spans="2:6" ht="12.5" x14ac:dyDescent="0.25">
      <c r="B390" s="9"/>
      <c r="C390" s="25"/>
      <c r="F390" s="26"/>
    </row>
    <row r="391" spans="2:6" ht="12.5" x14ac:dyDescent="0.25">
      <c r="B391" s="9"/>
      <c r="C391" s="25"/>
      <c r="F391" s="26"/>
    </row>
    <row r="392" spans="2:6" ht="12.5" x14ac:dyDescent="0.25">
      <c r="B392" s="9"/>
      <c r="C392" s="25"/>
      <c r="F392" s="26"/>
    </row>
    <row r="393" spans="2:6" ht="12.5" x14ac:dyDescent="0.25">
      <c r="B393" s="9"/>
      <c r="C393" s="25"/>
      <c r="F393" s="26"/>
    </row>
    <row r="394" spans="2:6" ht="12.5" x14ac:dyDescent="0.25">
      <c r="B394" s="9"/>
      <c r="C394" s="25"/>
      <c r="F394" s="26"/>
    </row>
    <row r="395" spans="2:6" ht="12.5" x14ac:dyDescent="0.25">
      <c r="B395" s="9"/>
      <c r="C395" s="25"/>
      <c r="F395" s="26"/>
    </row>
    <row r="396" spans="2:6" ht="12.5" x14ac:dyDescent="0.25">
      <c r="B396" s="9"/>
      <c r="C396" s="25"/>
      <c r="F396" s="26"/>
    </row>
    <row r="397" spans="2:6" ht="12.5" x14ac:dyDescent="0.25">
      <c r="B397" s="9"/>
      <c r="C397" s="25"/>
      <c r="F397" s="26"/>
    </row>
    <row r="398" spans="2:6" ht="12.5" x14ac:dyDescent="0.25">
      <c r="B398" s="9"/>
      <c r="C398" s="25"/>
      <c r="F398" s="26"/>
    </row>
    <row r="399" spans="2:6" ht="12.5" x14ac:dyDescent="0.25">
      <c r="B399" s="9"/>
      <c r="C399" s="25"/>
      <c r="F399" s="26"/>
    </row>
    <row r="400" spans="2:6" ht="12.5" x14ac:dyDescent="0.25">
      <c r="B400" s="9"/>
      <c r="C400" s="25"/>
      <c r="F400" s="26"/>
    </row>
    <row r="401" spans="2:6" ht="12.5" x14ac:dyDescent="0.25">
      <c r="B401" s="9"/>
      <c r="C401" s="25"/>
      <c r="F401" s="26"/>
    </row>
    <row r="402" spans="2:6" ht="12.5" x14ac:dyDescent="0.25">
      <c r="B402" s="9"/>
      <c r="C402" s="25"/>
      <c r="F402" s="26"/>
    </row>
    <row r="403" spans="2:6" ht="12.5" x14ac:dyDescent="0.25">
      <c r="B403" s="9"/>
      <c r="C403" s="25"/>
      <c r="F403" s="26"/>
    </row>
    <row r="404" spans="2:6" ht="12.5" x14ac:dyDescent="0.25">
      <c r="B404" s="9"/>
      <c r="C404" s="25"/>
      <c r="F404" s="26"/>
    </row>
    <row r="405" spans="2:6" ht="12.5" x14ac:dyDescent="0.25">
      <c r="B405" s="9"/>
      <c r="C405" s="25"/>
      <c r="F405" s="26"/>
    </row>
    <row r="406" spans="2:6" ht="12.5" x14ac:dyDescent="0.25">
      <c r="B406" s="9"/>
      <c r="C406" s="25"/>
      <c r="F406" s="26"/>
    </row>
    <row r="407" spans="2:6" ht="12.5" x14ac:dyDescent="0.25">
      <c r="B407" s="9"/>
      <c r="C407" s="25"/>
      <c r="F407" s="26"/>
    </row>
    <row r="408" spans="2:6" ht="12.5" x14ac:dyDescent="0.25">
      <c r="B408" s="9"/>
      <c r="C408" s="25"/>
      <c r="F408" s="26"/>
    </row>
    <row r="409" spans="2:6" ht="12.5" x14ac:dyDescent="0.25">
      <c r="B409" s="9"/>
      <c r="C409" s="25"/>
      <c r="F409" s="26"/>
    </row>
    <row r="410" spans="2:6" ht="12.5" x14ac:dyDescent="0.25">
      <c r="B410" s="9"/>
      <c r="C410" s="25"/>
      <c r="F410" s="26"/>
    </row>
    <row r="411" spans="2:6" ht="12.5" x14ac:dyDescent="0.25">
      <c r="B411" s="9"/>
      <c r="C411" s="25"/>
      <c r="F411" s="26"/>
    </row>
    <row r="412" spans="2:6" ht="12.5" x14ac:dyDescent="0.25">
      <c r="B412" s="9"/>
      <c r="C412" s="25"/>
      <c r="F412" s="26"/>
    </row>
    <row r="413" spans="2:6" ht="12.5" x14ac:dyDescent="0.25">
      <c r="B413" s="9"/>
      <c r="C413" s="25"/>
      <c r="F413" s="26"/>
    </row>
    <row r="414" spans="2:6" ht="12.5" x14ac:dyDescent="0.25">
      <c r="B414" s="9"/>
      <c r="C414" s="25"/>
      <c r="F414" s="26"/>
    </row>
    <row r="415" spans="2:6" ht="12.5" x14ac:dyDescent="0.25">
      <c r="B415" s="9"/>
      <c r="C415" s="25"/>
      <c r="F415" s="26"/>
    </row>
    <row r="416" spans="2:6" ht="12.5" x14ac:dyDescent="0.25">
      <c r="B416" s="9"/>
      <c r="C416" s="25"/>
      <c r="F416" s="26"/>
    </row>
    <row r="417" spans="2:6" ht="12.5" x14ac:dyDescent="0.25">
      <c r="B417" s="9"/>
      <c r="C417" s="25"/>
      <c r="F417" s="26"/>
    </row>
    <row r="418" spans="2:6" ht="12.5" x14ac:dyDescent="0.25">
      <c r="B418" s="9"/>
      <c r="C418" s="25"/>
      <c r="F418" s="26"/>
    </row>
    <row r="419" spans="2:6" ht="12.5" x14ac:dyDescent="0.25">
      <c r="B419" s="9"/>
      <c r="C419" s="25"/>
      <c r="F419" s="26"/>
    </row>
    <row r="420" spans="2:6" ht="12.5" x14ac:dyDescent="0.25">
      <c r="B420" s="9"/>
      <c r="C420" s="25"/>
      <c r="F420" s="26"/>
    </row>
    <row r="421" spans="2:6" ht="12.5" x14ac:dyDescent="0.25">
      <c r="B421" s="9"/>
      <c r="C421" s="25"/>
      <c r="F421" s="26"/>
    </row>
    <row r="422" spans="2:6" ht="12.5" x14ac:dyDescent="0.25">
      <c r="B422" s="9"/>
      <c r="C422" s="25"/>
      <c r="F422" s="26"/>
    </row>
    <row r="423" spans="2:6" ht="12.5" x14ac:dyDescent="0.25">
      <c r="B423" s="9"/>
      <c r="C423" s="25"/>
      <c r="F423" s="26"/>
    </row>
    <row r="424" spans="2:6" ht="12.5" x14ac:dyDescent="0.25">
      <c r="B424" s="9"/>
      <c r="C424" s="25"/>
      <c r="F424" s="26"/>
    </row>
    <row r="425" spans="2:6" ht="12.5" x14ac:dyDescent="0.25">
      <c r="B425" s="9"/>
      <c r="C425" s="25"/>
      <c r="F425" s="26"/>
    </row>
    <row r="426" spans="2:6" ht="12.5" x14ac:dyDescent="0.25">
      <c r="B426" s="9"/>
      <c r="C426" s="25"/>
      <c r="F426" s="26"/>
    </row>
    <row r="427" spans="2:6" ht="12.5" x14ac:dyDescent="0.25">
      <c r="B427" s="9"/>
      <c r="C427" s="25"/>
      <c r="F427" s="26"/>
    </row>
    <row r="428" spans="2:6" ht="12.5" x14ac:dyDescent="0.25">
      <c r="B428" s="9"/>
      <c r="C428" s="25"/>
      <c r="F428" s="26"/>
    </row>
    <row r="429" spans="2:6" ht="12.5" x14ac:dyDescent="0.25">
      <c r="B429" s="9"/>
      <c r="C429" s="25"/>
      <c r="F429" s="26"/>
    </row>
    <row r="430" spans="2:6" ht="12.5" x14ac:dyDescent="0.25">
      <c r="B430" s="9"/>
      <c r="C430" s="25"/>
      <c r="F430" s="26"/>
    </row>
    <row r="431" spans="2:6" ht="12.5" x14ac:dyDescent="0.25">
      <c r="B431" s="9"/>
      <c r="C431" s="25"/>
      <c r="F431" s="26"/>
    </row>
    <row r="432" spans="2:6" ht="12.5" x14ac:dyDescent="0.25">
      <c r="B432" s="9"/>
      <c r="C432" s="25"/>
      <c r="F432" s="26"/>
    </row>
    <row r="433" spans="2:6" ht="12.5" x14ac:dyDescent="0.25">
      <c r="B433" s="9"/>
      <c r="C433" s="25"/>
      <c r="F433" s="26"/>
    </row>
    <row r="434" spans="2:6" ht="12.5" x14ac:dyDescent="0.25">
      <c r="B434" s="9"/>
      <c r="C434" s="25"/>
      <c r="F434" s="26"/>
    </row>
    <row r="435" spans="2:6" ht="12.5" x14ac:dyDescent="0.25">
      <c r="B435" s="9"/>
      <c r="C435" s="25"/>
      <c r="F435" s="26"/>
    </row>
    <row r="436" spans="2:6" ht="12.5" x14ac:dyDescent="0.25">
      <c r="B436" s="9"/>
      <c r="C436" s="25"/>
      <c r="F436" s="26"/>
    </row>
    <row r="437" spans="2:6" ht="12.5" x14ac:dyDescent="0.25">
      <c r="B437" s="9"/>
      <c r="C437" s="25"/>
      <c r="F437" s="26"/>
    </row>
    <row r="438" spans="2:6" ht="12.5" x14ac:dyDescent="0.25">
      <c r="B438" s="9"/>
      <c r="C438" s="25"/>
      <c r="F438" s="26"/>
    </row>
    <row r="439" spans="2:6" ht="12.5" x14ac:dyDescent="0.25">
      <c r="B439" s="9"/>
      <c r="C439" s="25"/>
      <c r="F439" s="26"/>
    </row>
    <row r="440" spans="2:6" ht="12.5" x14ac:dyDescent="0.25">
      <c r="B440" s="9"/>
      <c r="C440" s="25"/>
      <c r="F440" s="26"/>
    </row>
    <row r="441" spans="2:6" ht="12.5" x14ac:dyDescent="0.25">
      <c r="B441" s="9"/>
      <c r="C441" s="25"/>
      <c r="F441" s="26"/>
    </row>
    <row r="442" spans="2:6" ht="12.5" x14ac:dyDescent="0.25">
      <c r="B442" s="9"/>
      <c r="C442" s="25"/>
      <c r="F442" s="26"/>
    </row>
    <row r="443" spans="2:6" ht="12.5" x14ac:dyDescent="0.25">
      <c r="B443" s="9"/>
      <c r="C443" s="25"/>
      <c r="F443" s="26"/>
    </row>
    <row r="444" spans="2:6" ht="12.5" x14ac:dyDescent="0.25">
      <c r="B444" s="9"/>
      <c r="C444" s="25"/>
      <c r="F444" s="26"/>
    </row>
    <row r="445" spans="2:6" ht="12.5" x14ac:dyDescent="0.25">
      <c r="B445" s="9"/>
      <c r="C445" s="25"/>
      <c r="F445" s="26"/>
    </row>
    <row r="446" spans="2:6" ht="12.5" x14ac:dyDescent="0.25">
      <c r="B446" s="9"/>
      <c r="C446" s="25"/>
      <c r="F446" s="26"/>
    </row>
    <row r="447" spans="2:6" ht="12.5" x14ac:dyDescent="0.25">
      <c r="B447" s="9"/>
      <c r="C447" s="25"/>
      <c r="F447" s="26"/>
    </row>
    <row r="448" spans="2:6" ht="12.5" x14ac:dyDescent="0.25">
      <c r="B448" s="9"/>
      <c r="C448" s="25"/>
      <c r="F448" s="26"/>
    </row>
    <row r="449" spans="2:6" ht="12.5" x14ac:dyDescent="0.25">
      <c r="B449" s="9"/>
      <c r="C449" s="25"/>
      <c r="F449" s="26"/>
    </row>
    <row r="450" spans="2:6" ht="12.5" x14ac:dyDescent="0.25">
      <c r="B450" s="9"/>
      <c r="C450" s="25"/>
      <c r="F450" s="26"/>
    </row>
    <row r="451" spans="2:6" ht="12.5" x14ac:dyDescent="0.25">
      <c r="B451" s="9"/>
      <c r="C451" s="25"/>
      <c r="F451" s="26"/>
    </row>
    <row r="452" spans="2:6" ht="12.5" x14ac:dyDescent="0.25">
      <c r="B452" s="9"/>
      <c r="C452" s="25"/>
      <c r="F452" s="26"/>
    </row>
    <row r="453" spans="2:6" ht="12.5" x14ac:dyDescent="0.25">
      <c r="B453" s="9"/>
      <c r="C453" s="25"/>
      <c r="F453" s="26"/>
    </row>
    <row r="454" spans="2:6" ht="12.5" x14ac:dyDescent="0.25">
      <c r="B454" s="9"/>
      <c r="C454" s="25"/>
      <c r="F454" s="26"/>
    </row>
    <row r="455" spans="2:6" ht="12.5" x14ac:dyDescent="0.25">
      <c r="B455" s="9"/>
      <c r="C455" s="25"/>
      <c r="F455" s="26"/>
    </row>
    <row r="456" spans="2:6" ht="12.5" x14ac:dyDescent="0.25">
      <c r="B456" s="9"/>
      <c r="C456" s="25"/>
      <c r="F456" s="26"/>
    </row>
    <row r="457" spans="2:6" ht="12.5" x14ac:dyDescent="0.25">
      <c r="B457" s="9"/>
      <c r="C457" s="25"/>
      <c r="F457" s="26"/>
    </row>
    <row r="458" spans="2:6" ht="12.5" x14ac:dyDescent="0.25">
      <c r="B458" s="9"/>
      <c r="C458" s="25"/>
      <c r="F458" s="26"/>
    </row>
    <row r="459" spans="2:6" ht="12.5" x14ac:dyDescent="0.25">
      <c r="B459" s="9"/>
      <c r="C459" s="25"/>
      <c r="F459" s="26"/>
    </row>
    <row r="460" spans="2:6" ht="12.5" x14ac:dyDescent="0.25">
      <c r="B460" s="9"/>
      <c r="C460" s="25"/>
      <c r="F460" s="26"/>
    </row>
    <row r="461" spans="2:6" ht="12.5" x14ac:dyDescent="0.25">
      <c r="B461" s="9"/>
      <c r="C461" s="25"/>
      <c r="F461" s="26"/>
    </row>
    <row r="462" spans="2:6" ht="12.5" x14ac:dyDescent="0.25">
      <c r="B462" s="9"/>
      <c r="C462" s="25"/>
      <c r="F462" s="26"/>
    </row>
    <row r="463" spans="2:6" ht="12.5" x14ac:dyDescent="0.25">
      <c r="B463" s="9"/>
      <c r="C463" s="25"/>
      <c r="F463" s="26"/>
    </row>
    <row r="464" spans="2:6" ht="12.5" x14ac:dyDescent="0.25">
      <c r="B464" s="9"/>
      <c r="C464" s="25"/>
      <c r="F464" s="26"/>
    </row>
    <row r="465" spans="2:6" ht="12.5" x14ac:dyDescent="0.25">
      <c r="B465" s="9"/>
      <c r="C465" s="25"/>
      <c r="F465" s="26"/>
    </row>
    <row r="466" spans="2:6" ht="12.5" x14ac:dyDescent="0.25">
      <c r="B466" s="9"/>
      <c r="C466" s="25"/>
      <c r="F466" s="26"/>
    </row>
    <row r="467" spans="2:6" ht="12.5" x14ac:dyDescent="0.25">
      <c r="B467" s="9"/>
      <c r="C467" s="25"/>
      <c r="F467" s="26"/>
    </row>
    <row r="468" spans="2:6" ht="12.5" x14ac:dyDescent="0.25">
      <c r="B468" s="9"/>
      <c r="C468" s="25"/>
      <c r="F468" s="26"/>
    </row>
    <row r="469" spans="2:6" ht="12.5" x14ac:dyDescent="0.25">
      <c r="B469" s="9"/>
      <c r="C469" s="25"/>
      <c r="F469" s="26"/>
    </row>
    <row r="470" spans="2:6" ht="12.5" x14ac:dyDescent="0.25">
      <c r="B470" s="9"/>
      <c r="C470" s="25"/>
      <c r="F470" s="26"/>
    </row>
    <row r="471" spans="2:6" ht="12.5" x14ac:dyDescent="0.25">
      <c r="B471" s="9"/>
      <c r="C471" s="25"/>
      <c r="F471" s="26"/>
    </row>
    <row r="472" spans="2:6" ht="12.5" x14ac:dyDescent="0.25">
      <c r="B472" s="9"/>
      <c r="C472" s="25"/>
      <c r="F472" s="26"/>
    </row>
    <row r="473" spans="2:6" ht="12.5" x14ac:dyDescent="0.25">
      <c r="B473" s="9"/>
      <c r="C473" s="25"/>
      <c r="F473" s="26"/>
    </row>
    <row r="474" spans="2:6" ht="12.5" x14ac:dyDescent="0.25">
      <c r="B474" s="9"/>
      <c r="C474" s="25"/>
      <c r="F474" s="26"/>
    </row>
    <row r="475" spans="2:6" ht="12.5" x14ac:dyDescent="0.25">
      <c r="B475" s="9"/>
      <c r="C475" s="25"/>
      <c r="F475" s="26"/>
    </row>
    <row r="476" spans="2:6" ht="12.5" x14ac:dyDescent="0.25">
      <c r="B476" s="9"/>
      <c r="C476" s="25"/>
      <c r="F476" s="26"/>
    </row>
    <row r="477" spans="2:6" ht="12.5" x14ac:dyDescent="0.25">
      <c r="B477" s="9"/>
      <c r="C477" s="25"/>
      <c r="F477" s="26"/>
    </row>
    <row r="478" spans="2:6" ht="12.5" x14ac:dyDescent="0.25">
      <c r="B478" s="9"/>
      <c r="C478" s="25"/>
      <c r="F478" s="26"/>
    </row>
    <row r="479" spans="2:6" ht="12.5" x14ac:dyDescent="0.25">
      <c r="B479" s="9"/>
      <c r="C479" s="25"/>
      <c r="F479" s="26"/>
    </row>
    <row r="480" spans="2:6" ht="12.5" x14ac:dyDescent="0.25">
      <c r="B480" s="9"/>
      <c r="C480" s="25"/>
      <c r="F480" s="26"/>
    </row>
    <row r="481" spans="2:6" ht="12.5" x14ac:dyDescent="0.25">
      <c r="B481" s="9"/>
      <c r="C481" s="25"/>
      <c r="F481" s="26"/>
    </row>
    <row r="482" spans="2:6" ht="12.5" x14ac:dyDescent="0.25">
      <c r="B482" s="9"/>
      <c r="C482" s="25"/>
      <c r="F482" s="26"/>
    </row>
    <row r="483" spans="2:6" ht="12.5" x14ac:dyDescent="0.25">
      <c r="B483" s="9"/>
      <c r="C483" s="25"/>
      <c r="F483" s="26"/>
    </row>
    <row r="484" spans="2:6" ht="12.5" x14ac:dyDescent="0.25">
      <c r="B484" s="9"/>
      <c r="C484" s="25"/>
      <c r="F484" s="26"/>
    </row>
    <row r="485" spans="2:6" ht="12.5" x14ac:dyDescent="0.25">
      <c r="B485" s="9"/>
      <c r="C485" s="25"/>
      <c r="F485" s="26"/>
    </row>
    <row r="486" spans="2:6" ht="12.5" x14ac:dyDescent="0.25">
      <c r="B486" s="9"/>
      <c r="C486" s="25"/>
      <c r="F486" s="26"/>
    </row>
    <row r="487" spans="2:6" ht="12.5" x14ac:dyDescent="0.25">
      <c r="B487" s="9"/>
      <c r="C487" s="25"/>
      <c r="F487" s="26"/>
    </row>
    <row r="488" spans="2:6" ht="12.5" x14ac:dyDescent="0.25">
      <c r="B488" s="9"/>
      <c r="C488" s="25"/>
      <c r="F488" s="26"/>
    </row>
    <row r="489" spans="2:6" ht="12.5" x14ac:dyDescent="0.25">
      <c r="B489" s="9"/>
      <c r="C489" s="25"/>
      <c r="F489" s="26"/>
    </row>
    <row r="490" spans="2:6" ht="12.5" x14ac:dyDescent="0.25">
      <c r="B490" s="9"/>
      <c r="C490" s="25"/>
      <c r="F490" s="26"/>
    </row>
    <row r="491" spans="2:6" ht="12.5" x14ac:dyDescent="0.25">
      <c r="B491" s="9"/>
      <c r="C491" s="25"/>
      <c r="F491" s="26"/>
    </row>
    <row r="492" spans="2:6" ht="12.5" x14ac:dyDescent="0.25">
      <c r="B492" s="9"/>
      <c r="C492" s="25"/>
      <c r="F492" s="26"/>
    </row>
    <row r="493" spans="2:6" ht="12.5" x14ac:dyDescent="0.25">
      <c r="B493" s="9"/>
      <c r="C493" s="25"/>
      <c r="F493" s="26"/>
    </row>
    <row r="494" spans="2:6" ht="12.5" x14ac:dyDescent="0.25">
      <c r="B494" s="9"/>
      <c r="C494" s="25"/>
      <c r="F494" s="26"/>
    </row>
    <row r="495" spans="2:6" ht="12.5" x14ac:dyDescent="0.25">
      <c r="B495" s="9"/>
      <c r="C495" s="25"/>
      <c r="F495" s="26"/>
    </row>
    <row r="496" spans="2:6" ht="12.5" x14ac:dyDescent="0.25">
      <c r="B496" s="9"/>
      <c r="C496" s="25"/>
      <c r="F496" s="26"/>
    </row>
    <row r="497" spans="2:6" ht="12.5" x14ac:dyDescent="0.25">
      <c r="B497" s="9"/>
      <c r="C497" s="25"/>
      <c r="F497" s="26"/>
    </row>
    <row r="498" spans="2:6" ht="12.5" x14ac:dyDescent="0.25">
      <c r="B498" s="9"/>
      <c r="C498" s="25"/>
      <c r="F498" s="26"/>
    </row>
    <row r="499" spans="2:6" ht="12.5" x14ac:dyDescent="0.25">
      <c r="B499" s="9"/>
      <c r="C499" s="25"/>
      <c r="F499" s="26"/>
    </row>
    <row r="500" spans="2:6" ht="12.5" x14ac:dyDescent="0.25">
      <c r="B500" s="9"/>
      <c r="C500" s="25"/>
      <c r="F500" s="26"/>
    </row>
    <row r="501" spans="2:6" ht="12.5" x14ac:dyDescent="0.25">
      <c r="B501" s="9"/>
      <c r="C501" s="25"/>
      <c r="F501" s="26"/>
    </row>
    <row r="502" spans="2:6" ht="12.5" x14ac:dyDescent="0.25">
      <c r="B502" s="9"/>
      <c r="C502" s="25"/>
      <c r="F502" s="26"/>
    </row>
    <row r="503" spans="2:6" ht="12.5" x14ac:dyDescent="0.25">
      <c r="B503" s="9"/>
      <c r="C503" s="25"/>
      <c r="F503" s="26"/>
    </row>
    <row r="504" spans="2:6" ht="12.5" x14ac:dyDescent="0.25">
      <c r="B504" s="9"/>
      <c r="C504" s="25"/>
      <c r="F504" s="26"/>
    </row>
    <row r="505" spans="2:6" ht="12.5" x14ac:dyDescent="0.25">
      <c r="B505" s="9"/>
      <c r="C505" s="25"/>
      <c r="F505" s="26"/>
    </row>
    <row r="506" spans="2:6" ht="12.5" x14ac:dyDescent="0.25">
      <c r="B506" s="9"/>
      <c r="C506" s="25"/>
      <c r="F506" s="26"/>
    </row>
    <row r="507" spans="2:6" ht="12.5" x14ac:dyDescent="0.25">
      <c r="B507" s="9"/>
      <c r="C507" s="25"/>
      <c r="F507" s="26"/>
    </row>
    <row r="508" spans="2:6" ht="12.5" x14ac:dyDescent="0.25">
      <c r="B508" s="9"/>
      <c r="C508" s="25"/>
      <c r="F508" s="26"/>
    </row>
    <row r="509" spans="2:6" ht="12.5" x14ac:dyDescent="0.25">
      <c r="B509" s="9"/>
      <c r="C509" s="25"/>
      <c r="F509" s="26"/>
    </row>
    <row r="510" spans="2:6" ht="12.5" x14ac:dyDescent="0.25">
      <c r="B510" s="9"/>
      <c r="C510" s="25"/>
      <c r="F510" s="26"/>
    </row>
    <row r="511" spans="2:6" ht="12.5" x14ac:dyDescent="0.25">
      <c r="B511" s="9"/>
      <c r="C511" s="25"/>
      <c r="F511" s="26"/>
    </row>
    <row r="512" spans="2:6" ht="12.5" x14ac:dyDescent="0.25">
      <c r="B512" s="9"/>
      <c r="C512" s="25"/>
      <c r="F512" s="26"/>
    </row>
    <row r="513" spans="2:6" ht="12.5" x14ac:dyDescent="0.25">
      <c r="B513" s="9"/>
      <c r="C513" s="25"/>
      <c r="F513" s="26"/>
    </row>
    <row r="514" spans="2:6" ht="12.5" x14ac:dyDescent="0.25">
      <c r="B514" s="9"/>
      <c r="C514" s="25"/>
      <c r="F514" s="26"/>
    </row>
    <row r="515" spans="2:6" ht="12.5" x14ac:dyDescent="0.25">
      <c r="B515" s="9"/>
      <c r="C515" s="25"/>
      <c r="F515" s="26"/>
    </row>
    <row r="516" spans="2:6" ht="12.5" x14ac:dyDescent="0.25">
      <c r="B516" s="9"/>
      <c r="C516" s="25"/>
      <c r="F516" s="26"/>
    </row>
    <row r="517" spans="2:6" ht="12.5" x14ac:dyDescent="0.25">
      <c r="B517" s="9"/>
      <c r="C517" s="25"/>
      <c r="F517" s="26"/>
    </row>
    <row r="518" spans="2:6" ht="12.5" x14ac:dyDescent="0.25">
      <c r="B518" s="9"/>
      <c r="C518" s="25"/>
      <c r="F518" s="26"/>
    </row>
    <row r="519" spans="2:6" ht="12.5" x14ac:dyDescent="0.25">
      <c r="B519" s="9"/>
      <c r="C519" s="25"/>
      <c r="F519" s="26"/>
    </row>
    <row r="520" spans="2:6" ht="12.5" x14ac:dyDescent="0.25">
      <c r="B520" s="9"/>
      <c r="C520" s="25"/>
      <c r="F520" s="26"/>
    </row>
    <row r="521" spans="2:6" ht="12.5" x14ac:dyDescent="0.25">
      <c r="B521" s="9"/>
      <c r="C521" s="25"/>
      <c r="F521" s="26"/>
    </row>
    <row r="522" spans="2:6" ht="12.5" x14ac:dyDescent="0.25">
      <c r="B522" s="9"/>
      <c r="C522" s="25"/>
      <c r="F522" s="26"/>
    </row>
    <row r="523" spans="2:6" ht="12.5" x14ac:dyDescent="0.25">
      <c r="B523" s="9"/>
      <c r="C523" s="25"/>
      <c r="F523" s="26"/>
    </row>
    <row r="524" spans="2:6" ht="12.5" x14ac:dyDescent="0.25">
      <c r="B524" s="9"/>
      <c r="C524" s="25"/>
      <c r="F524" s="26"/>
    </row>
    <row r="525" spans="2:6" ht="12.5" x14ac:dyDescent="0.25">
      <c r="B525" s="9"/>
      <c r="C525" s="25"/>
      <c r="F525" s="26"/>
    </row>
    <row r="526" spans="2:6" ht="12.5" x14ac:dyDescent="0.25">
      <c r="B526" s="9"/>
      <c r="C526" s="25"/>
      <c r="F526" s="26"/>
    </row>
    <row r="527" spans="2:6" ht="12.5" x14ac:dyDescent="0.25">
      <c r="B527" s="9"/>
      <c r="C527" s="25"/>
      <c r="F527" s="26"/>
    </row>
    <row r="528" spans="2:6" ht="12.5" x14ac:dyDescent="0.25">
      <c r="B528" s="9"/>
      <c r="C528" s="25"/>
      <c r="F528" s="26"/>
    </row>
    <row r="529" spans="2:6" ht="12.5" x14ac:dyDescent="0.25">
      <c r="B529" s="9"/>
      <c r="C529" s="25"/>
      <c r="F529" s="26"/>
    </row>
    <row r="530" spans="2:6" ht="12.5" x14ac:dyDescent="0.25">
      <c r="B530" s="9"/>
      <c r="C530" s="25"/>
      <c r="F530" s="26"/>
    </row>
    <row r="531" spans="2:6" ht="12.5" x14ac:dyDescent="0.25">
      <c r="B531" s="9"/>
      <c r="C531" s="25"/>
      <c r="F531" s="26"/>
    </row>
    <row r="532" spans="2:6" ht="12.5" x14ac:dyDescent="0.25">
      <c r="B532" s="9"/>
      <c r="C532" s="25"/>
      <c r="F532" s="26"/>
    </row>
    <row r="533" spans="2:6" ht="12.5" x14ac:dyDescent="0.25">
      <c r="B533" s="9"/>
      <c r="C533" s="25"/>
      <c r="F533" s="26"/>
    </row>
    <row r="534" spans="2:6" ht="12.5" x14ac:dyDescent="0.25">
      <c r="B534" s="9"/>
      <c r="C534" s="25"/>
      <c r="F534" s="26"/>
    </row>
    <row r="535" spans="2:6" ht="12.5" x14ac:dyDescent="0.25">
      <c r="B535" s="9"/>
      <c r="C535" s="25"/>
      <c r="F535" s="26"/>
    </row>
    <row r="536" spans="2:6" ht="12.5" x14ac:dyDescent="0.25">
      <c r="B536" s="9"/>
      <c r="C536" s="25"/>
      <c r="F536" s="26"/>
    </row>
    <row r="537" spans="2:6" ht="12.5" x14ac:dyDescent="0.25">
      <c r="B537" s="9"/>
      <c r="C537" s="25"/>
      <c r="F537" s="26"/>
    </row>
    <row r="538" spans="2:6" ht="12.5" x14ac:dyDescent="0.25">
      <c r="B538" s="9"/>
      <c r="C538" s="25"/>
      <c r="F538" s="26"/>
    </row>
    <row r="539" spans="2:6" ht="12.5" x14ac:dyDescent="0.25">
      <c r="B539" s="9"/>
      <c r="C539" s="25"/>
      <c r="F539" s="26"/>
    </row>
    <row r="540" spans="2:6" ht="12.5" x14ac:dyDescent="0.25">
      <c r="B540" s="9"/>
      <c r="C540" s="25"/>
      <c r="F540" s="26"/>
    </row>
    <row r="541" spans="2:6" ht="12.5" x14ac:dyDescent="0.25">
      <c r="B541" s="9"/>
      <c r="C541" s="25"/>
      <c r="F541" s="26"/>
    </row>
    <row r="542" spans="2:6" ht="12.5" x14ac:dyDescent="0.25">
      <c r="B542" s="9"/>
      <c r="C542" s="25"/>
      <c r="F542" s="26"/>
    </row>
    <row r="543" spans="2:6" ht="12.5" x14ac:dyDescent="0.25">
      <c r="B543" s="9"/>
      <c r="C543" s="25"/>
      <c r="F543" s="26"/>
    </row>
    <row r="544" spans="2:6" ht="12.5" x14ac:dyDescent="0.25">
      <c r="B544" s="9"/>
      <c r="C544" s="25"/>
      <c r="F544" s="26"/>
    </row>
    <row r="545" spans="2:6" ht="12.5" x14ac:dyDescent="0.25">
      <c r="B545" s="9"/>
      <c r="C545" s="25"/>
      <c r="F545" s="26"/>
    </row>
    <row r="546" spans="2:6" ht="12.5" x14ac:dyDescent="0.25">
      <c r="B546" s="9"/>
      <c r="C546" s="25"/>
      <c r="F546" s="26"/>
    </row>
    <row r="547" spans="2:6" ht="12.5" x14ac:dyDescent="0.25">
      <c r="B547" s="9"/>
      <c r="C547" s="25"/>
      <c r="F547" s="26"/>
    </row>
    <row r="548" spans="2:6" ht="12.5" x14ac:dyDescent="0.25">
      <c r="B548" s="9"/>
      <c r="C548" s="25"/>
      <c r="F548" s="26"/>
    </row>
    <row r="549" spans="2:6" ht="12.5" x14ac:dyDescent="0.25">
      <c r="B549" s="9"/>
      <c r="C549" s="25"/>
      <c r="F549" s="26"/>
    </row>
    <row r="550" spans="2:6" ht="12.5" x14ac:dyDescent="0.25">
      <c r="B550" s="9"/>
      <c r="C550" s="25"/>
      <c r="F550" s="26"/>
    </row>
    <row r="551" spans="2:6" ht="12.5" x14ac:dyDescent="0.25">
      <c r="B551" s="9"/>
      <c r="C551" s="25"/>
      <c r="F551" s="26"/>
    </row>
    <row r="552" spans="2:6" ht="12.5" x14ac:dyDescent="0.25">
      <c r="B552" s="9"/>
      <c r="C552" s="25"/>
      <c r="F552" s="26"/>
    </row>
    <row r="553" spans="2:6" ht="12.5" x14ac:dyDescent="0.25">
      <c r="B553" s="9"/>
      <c r="C553" s="25"/>
      <c r="F553" s="26"/>
    </row>
    <row r="554" spans="2:6" ht="12.5" x14ac:dyDescent="0.25">
      <c r="B554" s="9"/>
      <c r="C554" s="25"/>
      <c r="F554" s="26"/>
    </row>
    <row r="555" spans="2:6" ht="12.5" x14ac:dyDescent="0.25">
      <c r="B555" s="9"/>
      <c r="C555" s="25"/>
      <c r="F555" s="26"/>
    </row>
    <row r="556" spans="2:6" ht="12.5" x14ac:dyDescent="0.25">
      <c r="B556" s="9"/>
      <c r="C556" s="25"/>
      <c r="F556" s="26"/>
    </row>
    <row r="557" spans="2:6" ht="12.5" x14ac:dyDescent="0.25">
      <c r="B557" s="9"/>
      <c r="C557" s="25"/>
      <c r="F557" s="26"/>
    </row>
    <row r="558" spans="2:6" ht="12.5" x14ac:dyDescent="0.25">
      <c r="B558" s="9"/>
      <c r="C558" s="25"/>
      <c r="F558" s="26"/>
    </row>
    <row r="559" spans="2:6" ht="12.5" x14ac:dyDescent="0.25">
      <c r="B559" s="9"/>
      <c r="C559" s="25"/>
      <c r="F559" s="26"/>
    </row>
    <row r="560" spans="2:6" ht="12.5" x14ac:dyDescent="0.25">
      <c r="B560" s="9"/>
      <c r="C560" s="25"/>
      <c r="F560" s="26"/>
    </row>
    <row r="561" spans="2:6" ht="12.5" x14ac:dyDescent="0.25">
      <c r="B561" s="9"/>
      <c r="C561" s="25"/>
      <c r="F561" s="26"/>
    </row>
    <row r="562" spans="2:6" ht="12.5" x14ac:dyDescent="0.25">
      <c r="B562" s="9"/>
      <c r="C562" s="25"/>
      <c r="F562" s="26"/>
    </row>
    <row r="563" spans="2:6" ht="12.5" x14ac:dyDescent="0.25">
      <c r="B563" s="9"/>
      <c r="C563" s="25"/>
      <c r="F563" s="26"/>
    </row>
    <row r="564" spans="2:6" ht="12.5" x14ac:dyDescent="0.25">
      <c r="B564" s="9"/>
      <c r="C564" s="25"/>
      <c r="F564" s="26"/>
    </row>
    <row r="565" spans="2:6" ht="12.5" x14ac:dyDescent="0.25">
      <c r="B565" s="9"/>
      <c r="C565" s="25"/>
      <c r="F565" s="26"/>
    </row>
    <row r="566" spans="2:6" ht="12.5" x14ac:dyDescent="0.25">
      <c r="B566" s="9"/>
      <c r="C566" s="25"/>
      <c r="F566" s="26"/>
    </row>
    <row r="567" spans="2:6" ht="12.5" x14ac:dyDescent="0.25">
      <c r="B567" s="9"/>
      <c r="C567" s="25"/>
      <c r="F567" s="26"/>
    </row>
    <row r="568" spans="2:6" ht="12.5" x14ac:dyDescent="0.25">
      <c r="B568" s="9"/>
      <c r="C568" s="25"/>
      <c r="F568" s="26"/>
    </row>
    <row r="569" spans="2:6" ht="12.5" x14ac:dyDescent="0.25">
      <c r="B569" s="9"/>
      <c r="C569" s="25"/>
      <c r="F569" s="26"/>
    </row>
    <row r="570" spans="2:6" ht="12.5" x14ac:dyDescent="0.25">
      <c r="B570" s="9"/>
      <c r="C570" s="25"/>
      <c r="F570" s="26"/>
    </row>
    <row r="571" spans="2:6" ht="12.5" x14ac:dyDescent="0.25">
      <c r="B571" s="9"/>
      <c r="C571" s="25"/>
      <c r="F571" s="26"/>
    </row>
    <row r="572" spans="2:6" ht="12.5" x14ac:dyDescent="0.25">
      <c r="B572" s="9"/>
      <c r="C572" s="25"/>
      <c r="F572" s="26"/>
    </row>
    <row r="573" spans="2:6" ht="12.5" x14ac:dyDescent="0.25">
      <c r="B573" s="9"/>
      <c r="C573" s="25"/>
      <c r="F573" s="26"/>
    </row>
    <row r="574" spans="2:6" ht="12.5" x14ac:dyDescent="0.25">
      <c r="B574" s="9"/>
      <c r="C574" s="25"/>
      <c r="F574" s="26"/>
    </row>
    <row r="575" spans="2:6" ht="12.5" x14ac:dyDescent="0.25">
      <c r="B575" s="9"/>
      <c r="C575" s="25"/>
      <c r="F575" s="26"/>
    </row>
    <row r="576" spans="2:6" ht="12.5" x14ac:dyDescent="0.25">
      <c r="B576" s="9"/>
      <c r="C576" s="25"/>
      <c r="F576" s="26"/>
    </row>
    <row r="577" spans="2:6" ht="12.5" x14ac:dyDescent="0.25">
      <c r="B577" s="9"/>
      <c r="C577" s="25"/>
      <c r="F577" s="26"/>
    </row>
    <row r="578" spans="2:6" ht="12.5" x14ac:dyDescent="0.25">
      <c r="B578" s="9"/>
      <c r="C578" s="25"/>
      <c r="F578" s="26"/>
    </row>
    <row r="579" spans="2:6" ht="12.5" x14ac:dyDescent="0.25">
      <c r="B579" s="9"/>
      <c r="C579" s="25"/>
      <c r="F579" s="26"/>
    </row>
    <row r="580" spans="2:6" ht="12.5" x14ac:dyDescent="0.25">
      <c r="B580" s="9"/>
      <c r="C580" s="25"/>
      <c r="F580" s="26"/>
    </row>
    <row r="581" spans="2:6" ht="12.5" x14ac:dyDescent="0.25">
      <c r="B581" s="9"/>
      <c r="C581" s="25"/>
      <c r="F581" s="26"/>
    </row>
    <row r="582" spans="2:6" ht="12.5" x14ac:dyDescent="0.25">
      <c r="B582" s="9"/>
      <c r="C582" s="25"/>
      <c r="F582" s="26"/>
    </row>
    <row r="583" spans="2:6" ht="12.5" x14ac:dyDescent="0.25">
      <c r="B583" s="9"/>
      <c r="C583" s="25"/>
      <c r="F583" s="26"/>
    </row>
    <row r="584" spans="2:6" ht="12.5" x14ac:dyDescent="0.25">
      <c r="B584" s="9"/>
      <c r="C584" s="25"/>
      <c r="F584" s="26"/>
    </row>
    <row r="585" spans="2:6" ht="12.5" x14ac:dyDescent="0.25">
      <c r="B585" s="9"/>
      <c r="C585" s="25"/>
      <c r="F585" s="26"/>
    </row>
    <row r="586" spans="2:6" ht="12.5" x14ac:dyDescent="0.25">
      <c r="B586" s="9"/>
      <c r="C586" s="25"/>
      <c r="F586" s="26"/>
    </row>
    <row r="587" spans="2:6" ht="12.5" x14ac:dyDescent="0.25">
      <c r="B587" s="9"/>
      <c r="C587" s="25"/>
      <c r="F587" s="26"/>
    </row>
    <row r="588" spans="2:6" ht="12.5" x14ac:dyDescent="0.25">
      <c r="B588" s="9"/>
      <c r="C588" s="25"/>
      <c r="F588" s="26"/>
    </row>
    <row r="589" spans="2:6" ht="12.5" x14ac:dyDescent="0.25">
      <c r="B589" s="9"/>
      <c r="C589" s="25"/>
      <c r="F589" s="26"/>
    </row>
    <row r="590" spans="2:6" ht="12.5" x14ac:dyDescent="0.25">
      <c r="B590" s="9"/>
      <c r="C590" s="25"/>
      <c r="F590" s="26"/>
    </row>
    <row r="591" spans="2:6" ht="12.5" x14ac:dyDescent="0.25">
      <c r="B591" s="9"/>
      <c r="C591" s="25"/>
      <c r="F591" s="26"/>
    </row>
    <row r="592" spans="2:6" ht="12.5" x14ac:dyDescent="0.25">
      <c r="B592" s="9"/>
      <c r="C592" s="25"/>
      <c r="F592" s="26"/>
    </row>
    <row r="593" spans="2:6" ht="12.5" x14ac:dyDescent="0.25">
      <c r="B593" s="9"/>
      <c r="C593" s="25"/>
      <c r="F593" s="26"/>
    </row>
    <row r="594" spans="2:6" ht="12.5" x14ac:dyDescent="0.25">
      <c r="B594" s="9"/>
      <c r="C594" s="25"/>
      <c r="F594" s="26"/>
    </row>
    <row r="595" spans="2:6" ht="12.5" x14ac:dyDescent="0.25">
      <c r="B595" s="9"/>
      <c r="C595" s="25"/>
      <c r="F595" s="26"/>
    </row>
    <row r="596" spans="2:6" ht="12.5" x14ac:dyDescent="0.25">
      <c r="B596" s="9"/>
      <c r="C596" s="25"/>
      <c r="F596" s="26"/>
    </row>
    <row r="597" spans="2:6" ht="12.5" x14ac:dyDescent="0.25">
      <c r="B597" s="9"/>
      <c r="C597" s="25"/>
      <c r="F597" s="26"/>
    </row>
    <row r="598" spans="2:6" ht="12.5" x14ac:dyDescent="0.25">
      <c r="B598" s="9"/>
      <c r="C598" s="25"/>
      <c r="F598" s="26"/>
    </row>
    <row r="599" spans="2:6" ht="12.5" x14ac:dyDescent="0.25">
      <c r="B599" s="9"/>
      <c r="C599" s="25"/>
      <c r="F599" s="26"/>
    </row>
    <row r="600" spans="2:6" ht="12.5" x14ac:dyDescent="0.25">
      <c r="B600" s="9"/>
      <c r="C600" s="25"/>
      <c r="F600" s="26"/>
    </row>
    <row r="601" spans="2:6" ht="12.5" x14ac:dyDescent="0.25">
      <c r="B601" s="9"/>
      <c r="C601" s="25"/>
      <c r="F601" s="26"/>
    </row>
    <row r="602" spans="2:6" ht="12.5" x14ac:dyDescent="0.25">
      <c r="B602" s="9"/>
      <c r="C602" s="25"/>
      <c r="F602" s="26"/>
    </row>
    <row r="603" spans="2:6" ht="12.5" x14ac:dyDescent="0.25">
      <c r="B603" s="9"/>
      <c r="C603" s="25"/>
      <c r="F603" s="26"/>
    </row>
    <row r="604" spans="2:6" ht="12.5" x14ac:dyDescent="0.25">
      <c r="B604" s="9"/>
      <c r="C604" s="25"/>
      <c r="F604" s="26"/>
    </row>
    <row r="605" spans="2:6" ht="12.5" x14ac:dyDescent="0.25">
      <c r="B605" s="9"/>
      <c r="C605" s="25"/>
      <c r="F605" s="26"/>
    </row>
    <row r="606" spans="2:6" ht="12.5" x14ac:dyDescent="0.25">
      <c r="B606" s="9"/>
      <c r="C606" s="25"/>
      <c r="F606" s="26"/>
    </row>
    <row r="607" spans="2:6" ht="12.5" x14ac:dyDescent="0.25">
      <c r="B607" s="9"/>
      <c r="C607" s="25"/>
      <c r="F607" s="26"/>
    </row>
    <row r="608" spans="2:6" ht="12.5" x14ac:dyDescent="0.25">
      <c r="B608" s="9"/>
      <c r="C608" s="25"/>
      <c r="F608" s="26"/>
    </row>
    <row r="609" spans="2:6" ht="12.5" x14ac:dyDescent="0.25">
      <c r="B609" s="9"/>
      <c r="C609" s="25"/>
      <c r="F609" s="26"/>
    </row>
    <row r="610" spans="2:6" ht="12.5" x14ac:dyDescent="0.25">
      <c r="B610" s="9"/>
      <c r="C610" s="25"/>
      <c r="F610" s="26"/>
    </row>
    <row r="611" spans="2:6" ht="12.5" x14ac:dyDescent="0.25">
      <c r="B611" s="9"/>
      <c r="C611" s="25"/>
      <c r="F611" s="26"/>
    </row>
    <row r="612" spans="2:6" ht="12.5" x14ac:dyDescent="0.25">
      <c r="B612" s="9"/>
      <c r="C612" s="25"/>
      <c r="F612" s="26"/>
    </row>
    <row r="613" spans="2:6" ht="12.5" x14ac:dyDescent="0.25">
      <c r="B613" s="9"/>
      <c r="C613" s="25"/>
      <c r="F613" s="26"/>
    </row>
    <row r="614" spans="2:6" ht="12.5" x14ac:dyDescent="0.25">
      <c r="B614" s="9"/>
      <c r="C614" s="25"/>
      <c r="F614" s="26"/>
    </row>
    <row r="615" spans="2:6" ht="12.5" x14ac:dyDescent="0.25">
      <c r="B615" s="9"/>
      <c r="C615" s="25"/>
      <c r="F615" s="26"/>
    </row>
    <row r="616" spans="2:6" ht="12.5" x14ac:dyDescent="0.25">
      <c r="B616" s="9"/>
      <c r="C616" s="25"/>
      <c r="F616" s="26"/>
    </row>
    <row r="617" spans="2:6" ht="12.5" x14ac:dyDescent="0.25">
      <c r="B617" s="9"/>
      <c r="C617" s="25"/>
      <c r="F617" s="26"/>
    </row>
    <row r="618" spans="2:6" ht="12.5" x14ac:dyDescent="0.25">
      <c r="B618" s="9"/>
      <c r="C618" s="25"/>
      <c r="F618" s="26"/>
    </row>
    <row r="619" spans="2:6" ht="12.5" x14ac:dyDescent="0.25">
      <c r="B619" s="9"/>
      <c r="C619" s="25"/>
      <c r="F619" s="26"/>
    </row>
    <row r="620" spans="2:6" ht="12.5" x14ac:dyDescent="0.25">
      <c r="B620" s="9"/>
      <c r="C620" s="25"/>
      <c r="F620" s="26"/>
    </row>
    <row r="621" spans="2:6" ht="12.5" x14ac:dyDescent="0.25">
      <c r="B621" s="9"/>
      <c r="C621" s="25"/>
      <c r="F621" s="26"/>
    </row>
    <row r="622" spans="2:6" ht="12.5" x14ac:dyDescent="0.25">
      <c r="B622" s="9"/>
      <c r="C622" s="25"/>
      <c r="F622" s="26"/>
    </row>
    <row r="623" spans="2:6" ht="12.5" x14ac:dyDescent="0.25">
      <c r="B623" s="9"/>
      <c r="C623" s="25"/>
      <c r="F623" s="26"/>
    </row>
    <row r="624" spans="2:6" ht="12.5" x14ac:dyDescent="0.25">
      <c r="B624" s="9"/>
      <c r="C624" s="25"/>
      <c r="F624" s="26"/>
    </row>
    <row r="625" spans="2:6" ht="12.5" x14ac:dyDescent="0.25">
      <c r="B625" s="9"/>
      <c r="C625" s="25"/>
      <c r="F625" s="26"/>
    </row>
    <row r="626" spans="2:6" ht="12.5" x14ac:dyDescent="0.25">
      <c r="B626" s="9"/>
      <c r="C626" s="25"/>
      <c r="F626" s="26"/>
    </row>
    <row r="627" spans="2:6" ht="12.5" x14ac:dyDescent="0.25">
      <c r="B627" s="9"/>
      <c r="C627" s="25"/>
      <c r="F627" s="26"/>
    </row>
    <row r="628" spans="2:6" ht="12.5" x14ac:dyDescent="0.25">
      <c r="B628" s="9"/>
      <c r="C628" s="25"/>
      <c r="F628" s="26"/>
    </row>
    <row r="629" spans="2:6" ht="12.5" x14ac:dyDescent="0.25">
      <c r="B629" s="9"/>
      <c r="C629" s="25"/>
      <c r="F629" s="26"/>
    </row>
    <row r="630" spans="2:6" ht="12.5" x14ac:dyDescent="0.25">
      <c r="B630" s="9"/>
      <c r="C630" s="25"/>
      <c r="F630" s="26"/>
    </row>
    <row r="631" spans="2:6" ht="12.5" x14ac:dyDescent="0.25">
      <c r="B631" s="9"/>
      <c r="C631" s="25"/>
      <c r="F631" s="26"/>
    </row>
    <row r="632" spans="2:6" ht="12.5" x14ac:dyDescent="0.25">
      <c r="B632" s="9"/>
      <c r="C632" s="25"/>
      <c r="F632" s="26"/>
    </row>
    <row r="633" spans="2:6" ht="12.5" x14ac:dyDescent="0.25">
      <c r="B633" s="9"/>
      <c r="C633" s="25"/>
      <c r="F633" s="26"/>
    </row>
    <row r="634" spans="2:6" ht="12.5" x14ac:dyDescent="0.25">
      <c r="B634" s="9"/>
      <c r="C634" s="25"/>
      <c r="F634" s="26"/>
    </row>
    <row r="635" spans="2:6" ht="12.5" x14ac:dyDescent="0.25">
      <c r="B635" s="9"/>
      <c r="C635" s="25"/>
      <c r="F635" s="26"/>
    </row>
    <row r="636" spans="2:6" ht="12.5" x14ac:dyDescent="0.25">
      <c r="B636" s="9"/>
      <c r="C636" s="25"/>
      <c r="F636" s="26"/>
    </row>
    <row r="637" spans="2:6" ht="12.5" x14ac:dyDescent="0.25">
      <c r="B637" s="9"/>
      <c r="C637" s="25"/>
      <c r="F637" s="26"/>
    </row>
    <row r="638" spans="2:6" ht="12.5" x14ac:dyDescent="0.25">
      <c r="B638" s="9"/>
      <c r="C638" s="25"/>
      <c r="F638" s="26"/>
    </row>
    <row r="639" spans="2:6" ht="12.5" x14ac:dyDescent="0.25">
      <c r="B639" s="9"/>
      <c r="C639" s="25"/>
      <c r="F639" s="26"/>
    </row>
    <row r="640" spans="2:6" ht="12.5" x14ac:dyDescent="0.25">
      <c r="B640" s="9"/>
      <c r="C640" s="25"/>
      <c r="F640" s="26"/>
    </row>
    <row r="641" spans="2:6" ht="12.5" x14ac:dyDescent="0.25">
      <c r="B641" s="9"/>
      <c r="C641" s="25"/>
      <c r="F641" s="26"/>
    </row>
    <row r="642" spans="2:6" ht="12.5" x14ac:dyDescent="0.25">
      <c r="B642" s="9"/>
      <c r="C642" s="25"/>
      <c r="F642" s="26"/>
    </row>
    <row r="643" spans="2:6" ht="12.5" x14ac:dyDescent="0.25">
      <c r="B643" s="9"/>
      <c r="C643" s="25"/>
      <c r="F643" s="26"/>
    </row>
    <row r="644" spans="2:6" ht="12.5" x14ac:dyDescent="0.25">
      <c r="B644" s="9"/>
      <c r="C644" s="25"/>
      <c r="F644" s="26"/>
    </row>
    <row r="645" spans="2:6" ht="12.5" x14ac:dyDescent="0.25">
      <c r="B645" s="9"/>
      <c r="C645" s="25"/>
      <c r="F645" s="26"/>
    </row>
    <row r="646" spans="2:6" ht="12.5" x14ac:dyDescent="0.25">
      <c r="B646" s="9"/>
      <c r="C646" s="25"/>
      <c r="F646" s="26"/>
    </row>
    <row r="647" spans="2:6" ht="12.5" x14ac:dyDescent="0.25">
      <c r="B647" s="9"/>
      <c r="C647" s="25"/>
      <c r="F647" s="26"/>
    </row>
    <row r="648" spans="2:6" ht="12.5" x14ac:dyDescent="0.25">
      <c r="B648" s="9"/>
      <c r="C648" s="25"/>
      <c r="F648" s="26"/>
    </row>
    <row r="649" spans="2:6" ht="12.5" x14ac:dyDescent="0.25">
      <c r="B649" s="9"/>
      <c r="C649" s="25"/>
      <c r="F649" s="26"/>
    </row>
    <row r="650" spans="2:6" ht="12.5" x14ac:dyDescent="0.25">
      <c r="B650" s="9"/>
      <c r="C650" s="25"/>
      <c r="F650" s="26"/>
    </row>
    <row r="651" spans="2:6" ht="12.5" x14ac:dyDescent="0.25">
      <c r="B651" s="9"/>
      <c r="C651" s="25"/>
      <c r="F651" s="26"/>
    </row>
    <row r="652" spans="2:6" ht="12.5" x14ac:dyDescent="0.25">
      <c r="B652" s="9"/>
      <c r="C652" s="25"/>
      <c r="F652" s="26"/>
    </row>
    <row r="653" spans="2:6" ht="12.5" x14ac:dyDescent="0.25">
      <c r="B653" s="9"/>
      <c r="C653" s="25"/>
      <c r="F653" s="26"/>
    </row>
    <row r="654" spans="2:6" ht="12.5" x14ac:dyDescent="0.25">
      <c r="B654" s="9"/>
      <c r="C654" s="25"/>
      <c r="F654" s="26"/>
    </row>
    <row r="655" spans="2:6" ht="12.5" x14ac:dyDescent="0.25">
      <c r="B655" s="9"/>
      <c r="C655" s="25"/>
      <c r="F655" s="26"/>
    </row>
    <row r="656" spans="2:6" ht="12.5" x14ac:dyDescent="0.25">
      <c r="B656" s="9"/>
      <c r="C656" s="25"/>
      <c r="F656" s="26"/>
    </row>
    <row r="657" spans="2:6" ht="12.5" x14ac:dyDescent="0.25">
      <c r="B657" s="9"/>
      <c r="C657" s="25"/>
      <c r="F657" s="26"/>
    </row>
    <row r="658" spans="2:6" ht="12.5" x14ac:dyDescent="0.25">
      <c r="B658" s="9"/>
      <c r="C658" s="25"/>
      <c r="F658" s="26"/>
    </row>
    <row r="659" spans="2:6" ht="12.5" x14ac:dyDescent="0.25">
      <c r="B659" s="9"/>
      <c r="C659" s="25"/>
      <c r="F659" s="26"/>
    </row>
    <row r="660" spans="2:6" ht="12.5" x14ac:dyDescent="0.25">
      <c r="B660" s="9"/>
      <c r="C660" s="25"/>
      <c r="F660" s="26"/>
    </row>
    <row r="661" spans="2:6" ht="12.5" x14ac:dyDescent="0.25">
      <c r="B661" s="9"/>
      <c r="C661" s="25"/>
      <c r="F661" s="26"/>
    </row>
    <row r="662" spans="2:6" ht="12.5" x14ac:dyDescent="0.25">
      <c r="B662" s="9"/>
      <c r="C662" s="25"/>
      <c r="F662" s="26"/>
    </row>
    <row r="663" spans="2:6" ht="12.5" x14ac:dyDescent="0.25">
      <c r="B663" s="9"/>
      <c r="C663" s="25"/>
      <c r="F663" s="26"/>
    </row>
    <row r="664" spans="2:6" ht="12.5" x14ac:dyDescent="0.25">
      <c r="B664" s="9"/>
      <c r="C664" s="25"/>
      <c r="F664" s="26"/>
    </row>
    <row r="665" spans="2:6" ht="12.5" x14ac:dyDescent="0.25">
      <c r="B665" s="9"/>
      <c r="C665" s="25"/>
      <c r="F665" s="26"/>
    </row>
    <row r="666" spans="2:6" ht="12.5" x14ac:dyDescent="0.25">
      <c r="B666" s="9"/>
      <c r="C666" s="25"/>
      <c r="F666" s="26"/>
    </row>
    <row r="667" spans="2:6" ht="12.5" x14ac:dyDescent="0.25">
      <c r="B667" s="9"/>
      <c r="C667" s="25"/>
      <c r="F667" s="26"/>
    </row>
    <row r="668" spans="2:6" ht="12.5" x14ac:dyDescent="0.25">
      <c r="B668" s="9"/>
      <c r="C668" s="25"/>
      <c r="F668" s="26"/>
    </row>
    <row r="669" spans="2:6" ht="12.5" x14ac:dyDescent="0.25">
      <c r="B669" s="9"/>
      <c r="C669" s="25"/>
      <c r="F669" s="26"/>
    </row>
    <row r="670" spans="2:6" ht="12.5" x14ac:dyDescent="0.25">
      <c r="B670" s="9"/>
      <c r="C670" s="25"/>
      <c r="F670" s="26"/>
    </row>
    <row r="671" spans="2:6" ht="12.5" x14ac:dyDescent="0.25">
      <c r="B671" s="9"/>
      <c r="C671" s="25"/>
      <c r="F671" s="26"/>
    </row>
    <row r="672" spans="2:6" ht="12.5" x14ac:dyDescent="0.25">
      <c r="B672" s="9"/>
      <c r="C672" s="25"/>
      <c r="F672" s="26"/>
    </row>
    <row r="673" spans="2:6" ht="12.5" x14ac:dyDescent="0.25">
      <c r="B673" s="9"/>
      <c r="C673" s="25"/>
      <c r="F673" s="26"/>
    </row>
    <row r="674" spans="2:6" ht="12.5" x14ac:dyDescent="0.25">
      <c r="B674" s="9"/>
      <c r="C674" s="25"/>
      <c r="F674" s="26"/>
    </row>
    <row r="675" spans="2:6" ht="12.5" x14ac:dyDescent="0.25">
      <c r="B675" s="9"/>
      <c r="C675" s="25"/>
      <c r="F675" s="26"/>
    </row>
    <row r="676" spans="2:6" ht="12.5" x14ac:dyDescent="0.25">
      <c r="B676" s="9"/>
      <c r="C676" s="25"/>
      <c r="F676" s="26"/>
    </row>
    <row r="677" spans="2:6" ht="12.5" x14ac:dyDescent="0.25">
      <c r="B677" s="9"/>
      <c r="C677" s="25"/>
      <c r="F677" s="26"/>
    </row>
    <row r="678" spans="2:6" ht="12.5" x14ac:dyDescent="0.25">
      <c r="B678" s="9"/>
      <c r="C678" s="25"/>
      <c r="F678" s="26"/>
    </row>
    <row r="679" spans="2:6" ht="12.5" x14ac:dyDescent="0.25">
      <c r="B679" s="9"/>
      <c r="C679" s="25"/>
      <c r="F679" s="26"/>
    </row>
    <row r="680" spans="2:6" ht="12.5" x14ac:dyDescent="0.25">
      <c r="B680" s="9"/>
      <c r="C680" s="25"/>
      <c r="F680" s="26"/>
    </row>
    <row r="681" spans="2:6" ht="12.5" x14ac:dyDescent="0.25">
      <c r="B681" s="9"/>
      <c r="C681" s="25"/>
      <c r="F681" s="26"/>
    </row>
    <row r="682" spans="2:6" ht="12.5" x14ac:dyDescent="0.25">
      <c r="B682" s="9"/>
      <c r="C682" s="25"/>
      <c r="F682" s="26"/>
    </row>
    <row r="683" spans="2:6" ht="12.5" x14ac:dyDescent="0.25">
      <c r="B683" s="9"/>
      <c r="C683" s="25"/>
      <c r="F683" s="26"/>
    </row>
    <row r="684" spans="2:6" ht="12.5" x14ac:dyDescent="0.25">
      <c r="B684" s="9"/>
      <c r="C684" s="25"/>
      <c r="F684" s="26"/>
    </row>
    <row r="685" spans="2:6" ht="12.5" x14ac:dyDescent="0.25">
      <c r="B685" s="9"/>
      <c r="C685" s="25"/>
      <c r="F685" s="26"/>
    </row>
    <row r="686" spans="2:6" ht="12.5" x14ac:dyDescent="0.25">
      <c r="B686" s="9"/>
      <c r="C686" s="25"/>
      <c r="F686" s="26"/>
    </row>
    <row r="687" spans="2:6" ht="12.5" x14ac:dyDescent="0.25">
      <c r="B687" s="9"/>
      <c r="C687" s="25"/>
      <c r="F687" s="26"/>
    </row>
    <row r="688" spans="2:6" ht="12.5" x14ac:dyDescent="0.25">
      <c r="B688" s="9"/>
      <c r="C688" s="25"/>
      <c r="F688" s="26"/>
    </row>
    <row r="689" spans="2:6" ht="12.5" x14ac:dyDescent="0.25">
      <c r="B689" s="9"/>
      <c r="C689" s="25"/>
      <c r="F689" s="26"/>
    </row>
    <row r="690" spans="2:6" ht="12.5" x14ac:dyDescent="0.25">
      <c r="B690" s="9"/>
      <c r="C690" s="25"/>
      <c r="F690" s="26"/>
    </row>
    <row r="691" spans="2:6" ht="12.5" x14ac:dyDescent="0.25">
      <c r="B691" s="9"/>
      <c r="C691" s="25"/>
      <c r="F691" s="26"/>
    </row>
    <row r="692" spans="2:6" ht="12.5" x14ac:dyDescent="0.25">
      <c r="B692" s="9"/>
      <c r="C692" s="25"/>
      <c r="F692" s="26"/>
    </row>
    <row r="693" spans="2:6" ht="12.5" x14ac:dyDescent="0.25">
      <c r="B693" s="9"/>
      <c r="C693" s="25"/>
      <c r="F693" s="26"/>
    </row>
    <row r="694" spans="2:6" ht="12.5" x14ac:dyDescent="0.25">
      <c r="B694" s="9"/>
      <c r="C694" s="25"/>
      <c r="F694" s="26"/>
    </row>
    <row r="695" spans="2:6" ht="12.5" x14ac:dyDescent="0.25">
      <c r="B695" s="9"/>
      <c r="C695" s="25"/>
      <c r="F695" s="26"/>
    </row>
    <row r="696" spans="2:6" ht="12.5" x14ac:dyDescent="0.25">
      <c r="B696" s="9"/>
      <c r="C696" s="25"/>
      <c r="F696" s="26"/>
    </row>
    <row r="697" spans="2:6" ht="12.5" x14ac:dyDescent="0.25">
      <c r="B697" s="9"/>
      <c r="C697" s="25"/>
      <c r="F697" s="26"/>
    </row>
    <row r="698" spans="2:6" ht="12.5" x14ac:dyDescent="0.25">
      <c r="B698" s="9"/>
      <c r="C698" s="25"/>
      <c r="F698" s="26"/>
    </row>
    <row r="699" spans="2:6" ht="12.5" x14ac:dyDescent="0.25">
      <c r="B699" s="9"/>
      <c r="C699" s="25"/>
      <c r="F699" s="26"/>
    </row>
    <row r="700" spans="2:6" ht="12.5" x14ac:dyDescent="0.25">
      <c r="B700" s="9"/>
      <c r="C700" s="25"/>
      <c r="F700" s="26"/>
    </row>
    <row r="701" spans="2:6" ht="12.5" x14ac:dyDescent="0.25">
      <c r="B701" s="9"/>
      <c r="C701" s="25"/>
      <c r="F701" s="26"/>
    </row>
    <row r="702" spans="2:6" ht="12.5" x14ac:dyDescent="0.25">
      <c r="B702" s="9"/>
      <c r="C702" s="25"/>
      <c r="F702" s="26"/>
    </row>
    <row r="703" spans="2:6" ht="12.5" x14ac:dyDescent="0.25">
      <c r="B703" s="9"/>
      <c r="C703" s="25"/>
      <c r="F703" s="26"/>
    </row>
    <row r="704" spans="2:6" ht="12.5" x14ac:dyDescent="0.25">
      <c r="B704" s="9"/>
      <c r="C704" s="25"/>
      <c r="F704" s="26"/>
    </row>
    <row r="705" spans="2:6" ht="12.5" x14ac:dyDescent="0.25">
      <c r="B705" s="9"/>
      <c r="C705" s="25"/>
      <c r="F705" s="26"/>
    </row>
    <row r="706" spans="2:6" ht="12.5" x14ac:dyDescent="0.25">
      <c r="B706" s="9"/>
      <c r="C706" s="25"/>
      <c r="F706" s="26"/>
    </row>
    <row r="707" spans="2:6" ht="12.5" x14ac:dyDescent="0.25">
      <c r="B707" s="9"/>
      <c r="C707" s="25"/>
      <c r="F707" s="26"/>
    </row>
    <row r="708" spans="2:6" ht="12.5" x14ac:dyDescent="0.25">
      <c r="B708" s="9"/>
      <c r="C708" s="25"/>
      <c r="F708" s="26"/>
    </row>
    <row r="709" spans="2:6" ht="12.5" x14ac:dyDescent="0.25">
      <c r="B709" s="9"/>
      <c r="C709" s="25"/>
      <c r="F709" s="26"/>
    </row>
    <row r="710" spans="2:6" ht="12.5" x14ac:dyDescent="0.25">
      <c r="B710" s="9"/>
      <c r="C710" s="25"/>
      <c r="F710" s="26"/>
    </row>
    <row r="711" spans="2:6" ht="12.5" x14ac:dyDescent="0.25">
      <c r="B711" s="9"/>
      <c r="C711" s="25"/>
      <c r="F711" s="26"/>
    </row>
    <row r="712" spans="2:6" ht="12.5" x14ac:dyDescent="0.25">
      <c r="B712" s="9"/>
      <c r="C712" s="25"/>
      <c r="F712" s="26"/>
    </row>
    <row r="713" spans="2:6" ht="12.5" x14ac:dyDescent="0.25">
      <c r="B713" s="9"/>
      <c r="C713" s="25"/>
      <c r="F713" s="26"/>
    </row>
    <row r="714" spans="2:6" ht="12.5" x14ac:dyDescent="0.25">
      <c r="B714" s="9"/>
      <c r="C714" s="25"/>
      <c r="F714" s="26"/>
    </row>
    <row r="715" spans="2:6" ht="12.5" x14ac:dyDescent="0.25">
      <c r="B715" s="9"/>
      <c r="C715" s="25"/>
      <c r="F715" s="26"/>
    </row>
    <row r="716" spans="2:6" ht="12.5" x14ac:dyDescent="0.25">
      <c r="B716" s="9"/>
      <c r="C716" s="25"/>
      <c r="F716" s="26"/>
    </row>
    <row r="717" spans="2:6" ht="12.5" x14ac:dyDescent="0.25">
      <c r="B717" s="9"/>
      <c r="C717" s="25"/>
      <c r="F717" s="26"/>
    </row>
    <row r="718" spans="2:6" ht="12.5" x14ac:dyDescent="0.25">
      <c r="B718" s="9"/>
      <c r="C718" s="25"/>
      <c r="F718" s="26"/>
    </row>
    <row r="719" spans="2:6" ht="12.5" x14ac:dyDescent="0.25">
      <c r="B719" s="9"/>
      <c r="C719" s="25"/>
      <c r="F719" s="26"/>
    </row>
    <row r="720" spans="2:6" ht="12.5" x14ac:dyDescent="0.25">
      <c r="B720" s="9"/>
      <c r="C720" s="25"/>
      <c r="F720" s="26"/>
    </row>
    <row r="721" spans="2:6" ht="12.5" x14ac:dyDescent="0.25">
      <c r="B721" s="9"/>
      <c r="C721" s="25"/>
      <c r="F721" s="26"/>
    </row>
    <row r="722" spans="2:6" ht="12.5" x14ac:dyDescent="0.25">
      <c r="B722" s="9"/>
      <c r="C722" s="25"/>
      <c r="F722" s="26"/>
    </row>
    <row r="723" spans="2:6" ht="12.5" x14ac:dyDescent="0.25">
      <c r="B723" s="9"/>
      <c r="C723" s="25"/>
      <c r="F723" s="26"/>
    </row>
    <row r="724" spans="2:6" ht="12.5" x14ac:dyDescent="0.25">
      <c r="B724" s="9"/>
      <c r="C724" s="25"/>
      <c r="F724" s="26"/>
    </row>
    <row r="725" spans="2:6" ht="12.5" x14ac:dyDescent="0.25">
      <c r="B725" s="9"/>
      <c r="C725" s="25"/>
      <c r="F725" s="26"/>
    </row>
    <row r="726" spans="2:6" ht="12.5" x14ac:dyDescent="0.25">
      <c r="B726" s="9"/>
      <c r="C726" s="25"/>
      <c r="F726" s="26"/>
    </row>
    <row r="727" spans="2:6" ht="12.5" x14ac:dyDescent="0.25">
      <c r="B727" s="9"/>
      <c r="C727" s="25"/>
      <c r="F727" s="26"/>
    </row>
    <row r="728" spans="2:6" ht="12.5" x14ac:dyDescent="0.25">
      <c r="B728" s="9"/>
      <c r="C728" s="25"/>
      <c r="F728" s="26"/>
    </row>
    <row r="729" spans="2:6" ht="12.5" x14ac:dyDescent="0.25">
      <c r="B729" s="9"/>
      <c r="C729" s="25"/>
      <c r="F729" s="26"/>
    </row>
    <row r="730" spans="2:6" ht="12.5" x14ac:dyDescent="0.25">
      <c r="B730" s="9"/>
      <c r="C730" s="25"/>
      <c r="F730" s="26"/>
    </row>
    <row r="731" spans="2:6" ht="12.5" x14ac:dyDescent="0.25">
      <c r="B731" s="9"/>
      <c r="C731" s="25"/>
      <c r="F731" s="26"/>
    </row>
    <row r="732" spans="2:6" ht="12.5" x14ac:dyDescent="0.25">
      <c r="B732" s="9"/>
      <c r="C732" s="25"/>
      <c r="F732" s="26"/>
    </row>
    <row r="733" spans="2:6" ht="12.5" x14ac:dyDescent="0.25">
      <c r="B733" s="9"/>
      <c r="C733" s="25"/>
      <c r="F733" s="26"/>
    </row>
    <row r="734" spans="2:6" ht="12.5" x14ac:dyDescent="0.25">
      <c r="B734" s="9"/>
      <c r="C734" s="25"/>
      <c r="F734" s="26"/>
    </row>
    <row r="735" spans="2:6" ht="12.5" x14ac:dyDescent="0.25">
      <c r="B735" s="9"/>
      <c r="C735" s="25"/>
      <c r="F735" s="26"/>
    </row>
    <row r="736" spans="2:6" ht="12.5" x14ac:dyDescent="0.25">
      <c r="B736" s="9"/>
      <c r="C736" s="25"/>
      <c r="F736" s="26"/>
    </row>
    <row r="737" spans="2:6" ht="12.5" x14ac:dyDescent="0.25">
      <c r="B737" s="9"/>
      <c r="C737" s="25"/>
      <c r="F737" s="26"/>
    </row>
    <row r="738" spans="2:6" ht="12.5" x14ac:dyDescent="0.25">
      <c r="B738" s="9"/>
      <c r="C738" s="25"/>
      <c r="F738" s="26"/>
    </row>
    <row r="739" spans="2:6" ht="12.5" x14ac:dyDescent="0.25">
      <c r="B739" s="9"/>
      <c r="C739" s="25"/>
      <c r="F739" s="26"/>
    </row>
    <row r="740" spans="2:6" ht="12.5" x14ac:dyDescent="0.25">
      <c r="B740" s="9"/>
      <c r="C740" s="25"/>
      <c r="F740" s="26"/>
    </row>
    <row r="741" spans="2:6" ht="12.5" x14ac:dyDescent="0.25">
      <c r="B741" s="9"/>
      <c r="C741" s="25"/>
      <c r="F741" s="26"/>
    </row>
    <row r="742" spans="2:6" ht="12.5" x14ac:dyDescent="0.25">
      <c r="B742" s="9"/>
      <c r="C742" s="25"/>
      <c r="F742" s="26"/>
    </row>
    <row r="743" spans="2:6" ht="12.5" x14ac:dyDescent="0.25">
      <c r="B743" s="9"/>
      <c r="C743" s="25"/>
      <c r="F743" s="26"/>
    </row>
    <row r="744" spans="2:6" ht="12.5" x14ac:dyDescent="0.25">
      <c r="B744" s="9"/>
      <c r="C744" s="25"/>
      <c r="F744" s="26"/>
    </row>
    <row r="745" spans="2:6" ht="12.5" x14ac:dyDescent="0.25">
      <c r="B745" s="9"/>
      <c r="C745" s="25"/>
      <c r="F745" s="26"/>
    </row>
    <row r="746" spans="2:6" ht="12.5" x14ac:dyDescent="0.25">
      <c r="B746" s="9"/>
      <c r="C746" s="25"/>
      <c r="F746" s="26"/>
    </row>
    <row r="747" spans="2:6" ht="12.5" x14ac:dyDescent="0.25">
      <c r="B747" s="9"/>
      <c r="C747" s="25"/>
      <c r="F747" s="26"/>
    </row>
    <row r="748" spans="2:6" ht="12.5" x14ac:dyDescent="0.25">
      <c r="B748" s="9"/>
      <c r="C748" s="25"/>
      <c r="F748" s="26"/>
    </row>
    <row r="749" spans="2:6" ht="12.5" x14ac:dyDescent="0.25">
      <c r="B749" s="9"/>
      <c r="C749" s="25"/>
      <c r="F749" s="26"/>
    </row>
    <row r="750" spans="2:6" ht="12.5" x14ac:dyDescent="0.25">
      <c r="B750" s="9"/>
      <c r="C750" s="25"/>
      <c r="F750" s="26"/>
    </row>
    <row r="751" spans="2:6" ht="12.5" x14ac:dyDescent="0.25">
      <c r="B751" s="9"/>
      <c r="C751" s="25"/>
      <c r="F751" s="26"/>
    </row>
    <row r="752" spans="2:6" ht="12.5" x14ac:dyDescent="0.25">
      <c r="B752" s="9"/>
      <c r="C752" s="25"/>
      <c r="F752" s="26"/>
    </row>
    <row r="753" spans="2:6" ht="12.5" x14ac:dyDescent="0.25">
      <c r="B753" s="9"/>
      <c r="C753" s="25"/>
      <c r="F753" s="26"/>
    </row>
    <row r="754" spans="2:6" ht="12.5" x14ac:dyDescent="0.25">
      <c r="B754" s="9"/>
      <c r="C754" s="25"/>
      <c r="F754" s="26"/>
    </row>
    <row r="755" spans="2:6" ht="12.5" x14ac:dyDescent="0.25">
      <c r="B755" s="9"/>
      <c r="C755" s="25"/>
      <c r="F755" s="26"/>
    </row>
    <row r="756" spans="2:6" ht="12.5" x14ac:dyDescent="0.25">
      <c r="B756" s="9"/>
      <c r="C756" s="25"/>
      <c r="F756" s="26"/>
    </row>
    <row r="757" spans="2:6" ht="12.5" x14ac:dyDescent="0.25">
      <c r="B757" s="9"/>
      <c r="C757" s="25"/>
      <c r="F757" s="26"/>
    </row>
    <row r="758" spans="2:6" ht="12.5" x14ac:dyDescent="0.25">
      <c r="B758" s="9"/>
      <c r="C758" s="25"/>
      <c r="F758" s="26"/>
    </row>
    <row r="759" spans="2:6" ht="12.5" x14ac:dyDescent="0.25">
      <c r="B759" s="9"/>
      <c r="C759" s="25"/>
      <c r="F759" s="26"/>
    </row>
    <row r="760" spans="2:6" ht="12.5" x14ac:dyDescent="0.25">
      <c r="B760" s="9"/>
      <c r="C760" s="25"/>
      <c r="F760" s="26"/>
    </row>
    <row r="761" spans="2:6" ht="12.5" x14ac:dyDescent="0.25">
      <c r="B761" s="9"/>
      <c r="C761" s="25"/>
      <c r="F761" s="26"/>
    </row>
    <row r="762" spans="2:6" ht="12.5" x14ac:dyDescent="0.25">
      <c r="B762" s="9"/>
      <c r="C762" s="25"/>
      <c r="F762" s="26"/>
    </row>
    <row r="763" spans="2:6" ht="12.5" x14ac:dyDescent="0.25">
      <c r="B763" s="9"/>
      <c r="C763" s="25"/>
      <c r="F763" s="26"/>
    </row>
    <row r="764" spans="2:6" ht="12.5" x14ac:dyDescent="0.25">
      <c r="B764" s="9"/>
      <c r="C764" s="25"/>
      <c r="F764" s="26"/>
    </row>
    <row r="765" spans="2:6" ht="12.5" x14ac:dyDescent="0.25">
      <c r="B765" s="9"/>
      <c r="C765" s="25"/>
      <c r="F765" s="26"/>
    </row>
    <row r="766" spans="2:6" ht="12.5" x14ac:dyDescent="0.25">
      <c r="B766" s="9"/>
      <c r="C766" s="25"/>
      <c r="F766" s="26"/>
    </row>
    <row r="767" spans="2:6" ht="12.5" x14ac:dyDescent="0.25">
      <c r="B767" s="9"/>
      <c r="C767" s="25"/>
      <c r="F767" s="26"/>
    </row>
    <row r="768" spans="2:6" ht="12.5" x14ac:dyDescent="0.25">
      <c r="B768" s="9"/>
      <c r="C768" s="25"/>
      <c r="F768" s="26"/>
    </row>
    <row r="769" spans="2:6" ht="12.5" x14ac:dyDescent="0.25">
      <c r="B769" s="9"/>
      <c r="C769" s="25"/>
      <c r="F769" s="26"/>
    </row>
    <row r="770" spans="2:6" ht="12.5" x14ac:dyDescent="0.25">
      <c r="B770" s="9"/>
      <c r="C770" s="25"/>
      <c r="F770" s="26"/>
    </row>
    <row r="771" spans="2:6" ht="12.5" x14ac:dyDescent="0.25">
      <c r="B771" s="9"/>
      <c r="C771" s="25"/>
      <c r="F771" s="26"/>
    </row>
    <row r="772" spans="2:6" ht="12.5" x14ac:dyDescent="0.25">
      <c r="B772" s="9"/>
      <c r="C772" s="25"/>
      <c r="F772" s="26"/>
    </row>
    <row r="773" spans="2:6" ht="12.5" x14ac:dyDescent="0.25">
      <c r="B773" s="9"/>
      <c r="C773" s="25"/>
      <c r="F773" s="26"/>
    </row>
    <row r="774" spans="2:6" ht="12.5" x14ac:dyDescent="0.25">
      <c r="B774" s="9"/>
      <c r="C774" s="25"/>
      <c r="F774" s="26"/>
    </row>
    <row r="775" spans="2:6" ht="12.5" x14ac:dyDescent="0.25">
      <c r="B775" s="9"/>
      <c r="C775" s="25"/>
      <c r="F775" s="26"/>
    </row>
    <row r="776" spans="2:6" ht="12.5" x14ac:dyDescent="0.25">
      <c r="B776" s="9"/>
      <c r="C776" s="25"/>
      <c r="F776" s="26"/>
    </row>
    <row r="777" spans="2:6" ht="12.5" x14ac:dyDescent="0.25">
      <c r="B777" s="9"/>
      <c r="C777" s="25"/>
      <c r="F777" s="26"/>
    </row>
    <row r="778" spans="2:6" ht="12.5" x14ac:dyDescent="0.25">
      <c r="B778" s="9"/>
      <c r="C778" s="25"/>
      <c r="F778" s="26"/>
    </row>
    <row r="779" spans="2:6" ht="12.5" x14ac:dyDescent="0.25">
      <c r="B779" s="9"/>
      <c r="C779" s="25"/>
      <c r="F779" s="26"/>
    </row>
    <row r="780" spans="2:6" ht="12.5" x14ac:dyDescent="0.25">
      <c r="B780" s="9"/>
      <c r="C780" s="25"/>
      <c r="F780" s="26"/>
    </row>
    <row r="781" spans="2:6" ht="12.5" x14ac:dyDescent="0.25">
      <c r="B781" s="9"/>
      <c r="C781" s="25"/>
      <c r="F781" s="26"/>
    </row>
    <row r="782" spans="2:6" ht="12.5" x14ac:dyDescent="0.25">
      <c r="B782" s="9"/>
      <c r="C782" s="25"/>
      <c r="F782" s="26"/>
    </row>
    <row r="783" spans="2:6" ht="12.5" x14ac:dyDescent="0.25">
      <c r="B783" s="9"/>
      <c r="C783" s="25"/>
      <c r="F783" s="26"/>
    </row>
    <row r="784" spans="2:6" ht="12.5" x14ac:dyDescent="0.25">
      <c r="B784" s="9"/>
      <c r="C784" s="25"/>
      <c r="F784" s="26"/>
    </row>
    <row r="785" spans="2:6" ht="12.5" x14ac:dyDescent="0.25">
      <c r="B785" s="9"/>
      <c r="C785" s="25"/>
      <c r="F785" s="26"/>
    </row>
    <row r="786" spans="2:6" ht="12.5" x14ac:dyDescent="0.25">
      <c r="B786" s="9"/>
      <c r="C786" s="25"/>
      <c r="F786" s="26"/>
    </row>
    <row r="787" spans="2:6" ht="12.5" x14ac:dyDescent="0.25">
      <c r="B787" s="9"/>
      <c r="C787" s="25"/>
      <c r="F787" s="26"/>
    </row>
    <row r="788" spans="2:6" ht="12.5" x14ac:dyDescent="0.25">
      <c r="B788" s="9"/>
      <c r="C788" s="25"/>
      <c r="F788" s="26"/>
    </row>
    <row r="789" spans="2:6" ht="12.5" x14ac:dyDescent="0.25">
      <c r="B789" s="9"/>
      <c r="C789" s="25"/>
      <c r="F789" s="26"/>
    </row>
    <row r="790" spans="2:6" ht="12.5" x14ac:dyDescent="0.25">
      <c r="B790" s="9"/>
      <c r="C790" s="25"/>
      <c r="F790" s="26"/>
    </row>
    <row r="791" spans="2:6" ht="12.5" x14ac:dyDescent="0.25">
      <c r="B791" s="9"/>
      <c r="C791" s="25"/>
      <c r="F791" s="26"/>
    </row>
    <row r="792" spans="2:6" ht="12.5" x14ac:dyDescent="0.25">
      <c r="B792" s="9"/>
      <c r="C792" s="25"/>
      <c r="F792" s="26"/>
    </row>
    <row r="793" spans="2:6" ht="12.5" x14ac:dyDescent="0.25">
      <c r="B793" s="9"/>
      <c r="C793" s="25"/>
      <c r="F793" s="26"/>
    </row>
    <row r="794" spans="2:6" ht="12.5" x14ac:dyDescent="0.25">
      <c r="B794" s="9"/>
      <c r="C794" s="25"/>
      <c r="F794" s="26"/>
    </row>
    <row r="795" spans="2:6" ht="12.5" x14ac:dyDescent="0.25">
      <c r="B795" s="9"/>
      <c r="C795" s="25"/>
      <c r="F795" s="26"/>
    </row>
    <row r="796" spans="2:6" ht="12.5" x14ac:dyDescent="0.25">
      <c r="B796" s="9"/>
      <c r="C796" s="25"/>
      <c r="F796" s="26"/>
    </row>
    <row r="797" spans="2:6" ht="12.5" x14ac:dyDescent="0.25">
      <c r="B797" s="9"/>
      <c r="C797" s="25"/>
      <c r="F797" s="26"/>
    </row>
    <row r="798" spans="2:6" ht="12.5" x14ac:dyDescent="0.25">
      <c r="B798" s="9"/>
      <c r="C798" s="25"/>
      <c r="F798" s="26"/>
    </row>
    <row r="799" spans="2:6" ht="12.5" x14ac:dyDescent="0.25">
      <c r="B799" s="9"/>
      <c r="C799" s="25"/>
      <c r="F799" s="26"/>
    </row>
    <row r="800" spans="2:6" ht="12.5" x14ac:dyDescent="0.25">
      <c r="B800" s="9"/>
      <c r="C800" s="25"/>
      <c r="F800" s="26"/>
    </row>
    <row r="801" spans="2:6" ht="12.5" x14ac:dyDescent="0.25">
      <c r="B801" s="9"/>
      <c r="C801" s="25"/>
      <c r="F801" s="26"/>
    </row>
    <row r="802" spans="2:6" ht="12.5" x14ac:dyDescent="0.25">
      <c r="B802" s="9"/>
      <c r="C802" s="25"/>
      <c r="F802" s="26"/>
    </row>
    <row r="803" spans="2:6" ht="12.5" x14ac:dyDescent="0.25">
      <c r="B803" s="9"/>
      <c r="C803" s="25"/>
      <c r="F803" s="26"/>
    </row>
    <row r="804" spans="2:6" ht="12.5" x14ac:dyDescent="0.25">
      <c r="B804" s="9"/>
      <c r="C804" s="25"/>
      <c r="F804" s="26"/>
    </row>
    <row r="805" spans="2:6" ht="12.5" x14ac:dyDescent="0.25">
      <c r="B805" s="9"/>
      <c r="C805" s="25"/>
      <c r="F805" s="26"/>
    </row>
    <row r="806" spans="2:6" ht="12.5" x14ac:dyDescent="0.25">
      <c r="B806" s="9"/>
      <c r="C806" s="25"/>
      <c r="F806" s="26"/>
    </row>
    <row r="807" spans="2:6" ht="12.5" x14ac:dyDescent="0.25">
      <c r="B807" s="9"/>
      <c r="C807" s="25"/>
      <c r="F807" s="26"/>
    </row>
    <row r="808" spans="2:6" ht="12.5" x14ac:dyDescent="0.25">
      <c r="B808" s="9"/>
      <c r="C808" s="25"/>
      <c r="F808" s="26"/>
    </row>
    <row r="809" spans="2:6" ht="12.5" x14ac:dyDescent="0.25">
      <c r="B809" s="9"/>
      <c r="C809" s="25"/>
      <c r="F809" s="26"/>
    </row>
    <row r="810" spans="2:6" ht="12.5" x14ac:dyDescent="0.25">
      <c r="B810" s="9"/>
      <c r="C810" s="25"/>
      <c r="F810" s="26"/>
    </row>
    <row r="811" spans="2:6" ht="12.5" x14ac:dyDescent="0.25">
      <c r="B811" s="9"/>
      <c r="C811" s="25"/>
      <c r="F811" s="26"/>
    </row>
    <row r="812" spans="2:6" ht="12.5" x14ac:dyDescent="0.25">
      <c r="B812" s="9"/>
      <c r="C812" s="25"/>
      <c r="F812" s="26"/>
    </row>
    <row r="813" spans="2:6" ht="12.5" x14ac:dyDescent="0.25">
      <c r="B813" s="9"/>
      <c r="C813" s="25"/>
      <c r="F813" s="26"/>
    </row>
    <row r="814" spans="2:6" ht="12.5" x14ac:dyDescent="0.25">
      <c r="B814" s="9"/>
      <c r="C814" s="25"/>
      <c r="F814" s="26"/>
    </row>
    <row r="815" spans="2:6" ht="12.5" x14ac:dyDescent="0.25">
      <c r="B815" s="9"/>
      <c r="C815" s="25"/>
      <c r="F815" s="26"/>
    </row>
    <row r="816" spans="2:6" ht="12.5" x14ac:dyDescent="0.25">
      <c r="B816" s="9"/>
      <c r="C816" s="25"/>
      <c r="F816" s="26"/>
    </row>
    <row r="817" spans="2:6" ht="12.5" x14ac:dyDescent="0.25">
      <c r="B817" s="9"/>
      <c r="C817" s="25"/>
      <c r="F817" s="26"/>
    </row>
    <row r="818" spans="2:6" ht="12.5" x14ac:dyDescent="0.25">
      <c r="B818" s="9"/>
      <c r="C818" s="25"/>
      <c r="F818" s="26"/>
    </row>
    <row r="819" spans="2:6" ht="12.5" x14ac:dyDescent="0.25">
      <c r="B819" s="9"/>
      <c r="C819" s="25"/>
      <c r="F819" s="26"/>
    </row>
    <row r="820" spans="2:6" ht="12.5" x14ac:dyDescent="0.25">
      <c r="B820" s="9"/>
      <c r="C820" s="25"/>
      <c r="F820" s="26"/>
    </row>
    <row r="821" spans="2:6" ht="12.5" x14ac:dyDescent="0.25">
      <c r="B821" s="9"/>
      <c r="C821" s="25"/>
      <c r="F821" s="26"/>
    </row>
    <row r="822" spans="2:6" ht="12.5" x14ac:dyDescent="0.25">
      <c r="B822" s="9"/>
      <c r="C822" s="25"/>
      <c r="F822" s="26"/>
    </row>
    <row r="823" spans="2:6" ht="12.5" x14ac:dyDescent="0.25">
      <c r="B823" s="9"/>
      <c r="C823" s="25"/>
      <c r="F823" s="26"/>
    </row>
    <row r="824" spans="2:6" ht="12.5" x14ac:dyDescent="0.25">
      <c r="B824" s="9"/>
      <c r="C824" s="25"/>
      <c r="F824" s="26"/>
    </row>
    <row r="825" spans="2:6" ht="12.5" x14ac:dyDescent="0.25">
      <c r="B825" s="9"/>
      <c r="C825" s="25"/>
      <c r="F825" s="26"/>
    </row>
    <row r="826" spans="2:6" ht="12.5" x14ac:dyDescent="0.25">
      <c r="B826" s="9"/>
      <c r="C826" s="25"/>
      <c r="F826" s="26"/>
    </row>
    <row r="827" spans="2:6" ht="12.5" x14ac:dyDescent="0.25">
      <c r="B827" s="9"/>
      <c r="C827" s="25"/>
      <c r="F827" s="26"/>
    </row>
    <row r="828" spans="2:6" ht="12.5" x14ac:dyDescent="0.25">
      <c r="B828" s="9"/>
      <c r="C828" s="25"/>
      <c r="F828" s="26"/>
    </row>
    <row r="829" spans="2:6" ht="12.5" x14ac:dyDescent="0.25">
      <c r="B829" s="9"/>
      <c r="C829" s="25"/>
      <c r="F829" s="26"/>
    </row>
    <row r="830" spans="2:6" ht="12.5" x14ac:dyDescent="0.25">
      <c r="B830" s="9"/>
      <c r="C830" s="25"/>
      <c r="F830" s="26"/>
    </row>
    <row r="831" spans="2:6" ht="12.5" x14ac:dyDescent="0.25">
      <c r="B831" s="9"/>
      <c r="C831" s="25"/>
      <c r="F831" s="26"/>
    </row>
    <row r="832" spans="2:6" ht="12.5" x14ac:dyDescent="0.25">
      <c r="B832" s="9"/>
      <c r="C832" s="25"/>
      <c r="F832" s="26"/>
    </row>
    <row r="833" spans="2:6" ht="12.5" x14ac:dyDescent="0.25">
      <c r="B833" s="9"/>
      <c r="C833" s="25"/>
      <c r="F833" s="26"/>
    </row>
    <row r="834" spans="2:6" ht="12.5" x14ac:dyDescent="0.25">
      <c r="B834" s="9"/>
      <c r="C834" s="25"/>
      <c r="F834" s="26"/>
    </row>
    <row r="835" spans="2:6" ht="12.5" x14ac:dyDescent="0.25">
      <c r="B835" s="9"/>
      <c r="C835" s="25"/>
      <c r="F835" s="26"/>
    </row>
    <row r="836" spans="2:6" ht="12.5" x14ac:dyDescent="0.25">
      <c r="B836" s="9"/>
      <c r="C836" s="25"/>
      <c r="F836" s="26"/>
    </row>
    <row r="837" spans="2:6" ht="12.5" x14ac:dyDescent="0.25">
      <c r="B837" s="9"/>
      <c r="C837" s="25"/>
      <c r="F837" s="26"/>
    </row>
    <row r="838" spans="2:6" ht="12.5" x14ac:dyDescent="0.25">
      <c r="B838" s="9"/>
      <c r="C838" s="25"/>
      <c r="F838" s="26"/>
    </row>
    <row r="839" spans="2:6" ht="12.5" x14ac:dyDescent="0.25">
      <c r="B839" s="9"/>
      <c r="C839" s="25"/>
      <c r="F839" s="26"/>
    </row>
    <row r="840" spans="2:6" ht="12.5" x14ac:dyDescent="0.25">
      <c r="B840" s="9"/>
      <c r="C840" s="25"/>
      <c r="F840" s="26"/>
    </row>
    <row r="841" spans="2:6" ht="12.5" x14ac:dyDescent="0.25">
      <c r="B841" s="9"/>
      <c r="C841" s="25"/>
      <c r="F841" s="26"/>
    </row>
    <row r="842" spans="2:6" ht="12.5" x14ac:dyDescent="0.25">
      <c r="B842" s="9"/>
      <c r="C842" s="25"/>
      <c r="F842" s="26"/>
    </row>
    <row r="843" spans="2:6" ht="12.5" x14ac:dyDescent="0.25">
      <c r="B843" s="9"/>
      <c r="C843" s="25"/>
      <c r="F843" s="26"/>
    </row>
    <row r="844" spans="2:6" ht="12.5" x14ac:dyDescent="0.25">
      <c r="B844" s="9"/>
      <c r="C844" s="25"/>
      <c r="F844" s="26"/>
    </row>
    <row r="845" spans="2:6" ht="12.5" x14ac:dyDescent="0.25">
      <c r="B845" s="9"/>
      <c r="C845" s="25"/>
      <c r="F845" s="26"/>
    </row>
    <row r="846" spans="2:6" ht="12.5" x14ac:dyDescent="0.25">
      <c r="B846" s="9"/>
      <c r="C846" s="25"/>
      <c r="F846" s="26"/>
    </row>
    <row r="847" spans="2:6" ht="12.5" x14ac:dyDescent="0.25">
      <c r="B847" s="9"/>
      <c r="C847" s="25"/>
      <c r="F847" s="26"/>
    </row>
    <row r="848" spans="2:6" ht="12.5" x14ac:dyDescent="0.25">
      <c r="B848" s="9"/>
      <c r="C848" s="25"/>
      <c r="F848" s="26"/>
    </row>
    <row r="849" spans="2:6" ht="12.5" x14ac:dyDescent="0.25">
      <c r="B849" s="9"/>
      <c r="C849" s="25"/>
      <c r="F849" s="26"/>
    </row>
    <row r="850" spans="2:6" ht="12.5" x14ac:dyDescent="0.25">
      <c r="B850" s="9"/>
      <c r="C850" s="25"/>
      <c r="F850" s="26"/>
    </row>
    <row r="851" spans="2:6" ht="12.5" x14ac:dyDescent="0.25">
      <c r="B851" s="9"/>
      <c r="C851" s="25"/>
      <c r="F851" s="26"/>
    </row>
    <row r="852" spans="2:6" ht="12.5" x14ac:dyDescent="0.25">
      <c r="B852" s="9"/>
      <c r="C852" s="25"/>
      <c r="F852" s="26"/>
    </row>
    <row r="853" spans="2:6" ht="12.5" x14ac:dyDescent="0.25">
      <c r="B853" s="9"/>
      <c r="C853" s="25"/>
      <c r="F853" s="26"/>
    </row>
    <row r="854" spans="2:6" ht="12.5" x14ac:dyDescent="0.25">
      <c r="B854" s="9"/>
      <c r="C854" s="25"/>
      <c r="F854" s="26"/>
    </row>
    <row r="855" spans="2:6" ht="12.5" x14ac:dyDescent="0.25">
      <c r="B855" s="9"/>
      <c r="C855" s="25"/>
      <c r="F855" s="26"/>
    </row>
    <row r="856" spans="2:6" ht="12.5" x14ac:dyDescent="0.25">
      <c r="B856" s="9"/>
      <c r="C856" s="25"/>
      <c r="F856" s="26"/>
    </row>
    <row r="857" spans="2:6" ht="12.5" x14ac:dyDescent="0.25">
      <c r="B857" s="9"/>
      <c r="C857" s="25"/>
      <c r="F857" s="26"/>
    </row>
    <row r="858" spans="2:6" ht="12.5" x14ac:dyDescent="0.25">
      <c r="B858" s="9"/>
      <c r="C858" s="25"/>
      <c r="F858" s="26"/>
    </row>
    <row r="859" spans="2:6" ht="12.5" x14ac:dyDescent="0.25">
      <c r="B859" s="9"/>
      <c r="C859" s="25"/>
      <c r="F859" s="26"/>
    </row>
    <row r="860" spans="2:6" ht="12.5" x14ac:dyDescent="0.25">
      <c r="B860" s="9"/>
      <c r="C860" s="25"/>
      <c r="F860" s="26"/>
    </row>
    <row r="861" spans="2:6" ht="12.5" x14ac:dyDescent="0.25">
      <c r="B861" s="9"/>
      <c r="C861" s="25"/>
      <c r="F861" s="26"/>
    </row>
    <row r="862" spans="2:6" ht="12.5" x14ac:dyDescent="0.25">
      <c r="B862" s="9"/>
      <c r="C862" s="25"/>
      <c r="F862" s="26"/>
    </row>
    <row r="863" spans="2:6" ht="12.5" x14ac:dyDescent="0.25">
      <c r="B863" s="9"/>
      <c r="C863" s="25"/>
      <c r="F863" s="26"/>
    </row>
    <row r="864" spans="2:6" ht="12.5" x14ac:dyDescent="0.25">
      <c r="B864" s="9"/>
      <c r="C864" s="25"/>
      <c r="F864" s="26"/>
    </row>
    <row r="865" spans="2:6" ht="12.5" x14ac:dyDescent="0.25">
      <c r="B865" s="9"/>
      <c r="C865" s="25"/>
      <c r="F865" s="26"/>
    </row>
    <row r="866" spans="2:6" ht="12.5" x14ac:dyDescent="0.25">
      <c r="B866" s="9"/>
      <c r="C866" s="25"/>
      <c r="F866" s="26"/>
    </row>
    <row r="867" spans="2:6" ht="12.5" x14ac:dyDescent="0.25">
      <c r="B867" s="9"/>
      <c r="C867" s="25"/>
      <c r="F867" s="26"/>
    </row>
    <row r="868" spans="2:6" ht="12.5" x14ac:dyDescent="0.25">
      <c r="B868" s="9"/>
      <c r="C868" s="25"/>
      <c r="F868" s="26"/>
    </row>
    <row r="869" spans="2:6" ht="12.5" x14ac:dyDescent="0.25">
      <c r="B869" s="9"/>
      <c r="C869" s="25"/>
      <c r="F869" s="26"/>
    </row>
    <row r="870" spans="2:6" ht="12.5" x14ac:dyDescent="0.25">
      <c r="B870" s="9"/>
      <c r="C870" s="25"/>
      <c r="F870" s="26"/>
    </row>
    <row r="871" spans="2:6" ht="12.5" x14ac:dyDescent="0.25">
      <c r="B871" s="9"/>
      <c r="C871" s="25"/>
      <c r="F871" s="26"/>
    </row>
    <row r="872" spans="2:6" ht="12.5" x14ac:dyDescent="0.25">
      <c r="B872" s="9"/>
      <c r="C872" s="25"/>
      <c r="F872" s="26"/>
    </row>
    <row r="873" spans="2:6" ht="12.5" x14ac:dyDescent="0.25">
      <c r="B873" s="9"/>
      <c r="C873" s="25"/>
      <c r="F873" s="26"/>
    </row>
    <row r="874" spans="2:6" ht="12.5" x14ac:dyDescent="0.25">
      <c r="B874" s="9"/>
      <c r="C874" s="25"/>
      <c r="F874" s="26"/>
    </row>
    <row r="875" spans="2:6" ht="12.5" x14ac:dyDescent="0.25">
      <c r="B875" s="9"/>
      <c r="C875" s="25"/>
      <c r="F875" s="26"/>
    </row>
    <row r="876" spans="2:6" ht="12.5" x14ac:dyDescent="0.25">
      <c r="B876" s="9"/>
      <c r="C876" s="25"/>
      <c r="F876" s="26"/>
    </row>
    <row r="877" spans="2:6" ht="12.5" x14ac:dyDescent="0.25">
      <c r="B877" s="9"/>
      <c r="C877" s="25"/>
      <c r="F877" s="26"/>
    </row>
    <row r="878" spans="2:6" ht="12.5" x14ac:dyDescent="0.25">
      <c r="B878" s="9"/>
      <c r="C878" s="25"/>
      <c r="F878" s="26"/>
    </row>
    <row r="879" spans="2:6" ht="12.5" x14ac:dyDescent="0.25">
      <c r="B879" s="9"/>
      <c r="C879" s="25"/>
      <c r="F879" s="26"/>
    </row>
    <row r="880" spans="2:6" ht="12.5" x14ac:dyDescent="0.25">
      <c r="B880" s="9"/>
      <c r="C880" s="25"/>
      <c r="F880" s="26"/>
    </row>
    <row r="881" spans="2:6" ht="12.5" x14ac:dyDescent="0.25">
      <c r="B881" s="9"/>
      <c r="C881" s="25"/>
      <c r="F881" s="26"/>
    </row>
    <row r="882" spans="2:6" ht="12.5" x14ac:dyDescent="0.25">
      <c r="B882" s="9"/>
      <c r="C882" s="25"/>
      <c r="F882" s="26"/>
    </row>
    <row r="883" spans="2:6" ht="12.5" x14ac:dyDescent="0.25">
      <c r="B883" s="9"/>
      <c r="C883" s="25"/>
      <c r="F883" s="26"/>
    </row>
    <row r="884" spans="2:6" ht="12.5" x14ac:dyDescent="0.25">
      <c r="B884" s="9"/>
      <c r="C884" s="25"/>
      <c r="F884" s="26"/>
    </row>
    <row r="885" spans="2:6" ht="12.5" x14ac:dyDescent="0.25">
      <c r="B885" s="9"/>
      <c r="C885" s="25"/>
      <c r="F885" s="26"/>
    </row>
    <row r="886" spans="2:6" ht="12.5" x14ac:dyDescent="0.25">
      <c r="B886" s="9"/>
      <c r="C886" s="25"/>
      <c r="F886" s="26"/>
    </row>
    <row r="887" spans="2:6" ht="12.5" x14ac:dyDescent="0.25">
      <c r="B887" s="9"/>
      <c r="C887" s="25"/>
      <c r="F887" s="26"/>
    </row>
    <row r="888" spans="2:6" ht="12.5" x14ac:dyDescent="0.25">
      <c r="B888" s="9"/>
      <c r="C888" s="25"/>
      <c r="F888" s="26"/>
    </row>
    <row r="889" spans="2:6" ht="12.5" x14ac:dyDescent="0.25">
      <c r="B889" s="9"/>
      <c r="C889" s="25"/>
      <c r="F889" s="26"/>
    </row>
    <row r="890" spans="2:6" ht="12.5" x14ac:dyDescent="0.25">
      <c r="B890" s="9"/>
      <c r="C890" s="25"/>
      <c r="F890" s="26"/>
    </row>
    <row r="891" spans="2:6" ht="12.5" x14ac:dyDescent="0.25">
      <c r="B891" s="9"/>
      <c r="C891" s="25"/>
      <c r="F891" s="26"/>
    </row>
    <row r="892" spans="2:6" ht="12.5" x14ac:dyDescent="0.25">
      <c r="B892" s="9"/>
      <c r="C892" s="25"/>
      <c r="F892" s="26"/>
    </row>
    <row r="893" spans="2:6" ht="12.5" x14ac:dyDescent="0.25">
      <c r="B893" s="9"/>
      <c r="C893" s="25"/>
      <c r="F893" s="26"/>
    </row>
    <row r="894" spans="2:6" ht="12.5" x14ac:dyDescent="0.25">
      <c r="B894" s="9"/>
      <c r="C894" s="25"/>
      <c r="F894" s="26"/>
    </row>
    <row r="895" spans="2:6" ht="12.5" x14ac:dyDescent="0.25">
      <c r="B895" s="9"/>
      <c r="C895" s="25"/>
      <c r="F895" s="26"/>
    </row>
    <row r="896" spans="2:6" ht="12.5" x14ac:dyDescent="0.25">
      <c r="B896" s="9"/>
      <c r="C896" s="25"/>
      <c r="F896" s="26"/>
    </row>
    <row r="897" spans="2:6" ht="12.5" x14ac:dyDescent="0.25">
      <c r="B897" s="9"/>
      <c r="C897" s="25"/>
      <c r="F897" s="26"/>
    </row>
    <row r="898" spans="2:6" ht="12.5" x14ac:dyDescent="0.25">
      <c r="B898" s="9"/>
      <c r="C898" s="25"/>
      <c r="F898" s="26"/>
    </row>
    <row r="899" spans="2:6" ht="12.5" x14ac:dyDescent="0.25">
      <c r="B899" s="9"/>
      <c r="C899" s="25"/>
      <c r="F899" s="26"/>
    </row>
    <row r="900" spans="2:6" ht="12.5" x14ac:dyDescent="0.25">
      <c r="B900" s="9"/>
      <c r="C900" s="25"/>
      <c r="F900" s="26"/>
    </row>
    <row r="901" spans="2:6" ht="12.5" x14ac:dyDescent="0.25">
      <c r="B901" s="9"/>
      <c r="C901" s="25"/>
      <c r="F901" s="26"/>
    </row>
    <row r="902" spans="2:6" ht="12.5" x14ac:dyDescent="0.25">
      <c r="B902" s="9"/>
      <c r="C902" s="25"/>
      <c r="F902" s="26"/>
    </row>
    <row r="903" spans="2:6" ht="12.5" x14ac:dyDescent="0.25">
      <c r="B903" s="9"/>
      <c r="C903" s="25"/>
      <c r="F903" s="26"/>
    </row>
    <row r="904" spans="2:6" ht="12.5" x14ac:dyDescent="0.25">
      <c r="B904" s="9"/>
      <c r="C904" s="25"/>
      <c r="F904" s="26"/>
    </row>
    <row r="905" spans="2:6" ht="12.5" x14ac:dyDescent="0.25">
      <c r="B905" s="9"/>
      <c r="C905" s="25"/>
      <c r="F905" s="26"/>
    </row>
    <row r="906" spans="2:6" ht="12.5" x14ac:dyDescent="0.25">
      <c r="B906" s="9"/>
      <c r="C906" s="25"/>
      <c r="F906" s="26"/>
    </row>
    <row r="907" spans="2:6" ht="12.5" x14ac:dyDescent="0.25">
      <c r="B907" s="9"/>
      <c r="C907" s="25"/>
      <c r="F907" s="26"/>
    </row>
    <row r="908" spans="2:6" ht="12.5" x14ac:dyDescent="0.25">
      <c r="B908" s="9"/>
      <c r="C908" s="25"/>
      <c r="F908" s="26"/>
    </row>
    <row r="909" spans="2:6" ht="12.5" x14ac:dyDescent="0.25">
      <c r="B909" s="9"/>
      <c r="C909" s="25"/>
      <c r="F909" s="26"/>
    </row>
    <row r="910" spans="2:6" ht="12.5" x14ac:dyDescent="0.25">
      <c r="B910" s="9"/>
      <c r="C910" s="25"/>
      <c r="F910" s="26"/>
    </row>
    <row r="911" spans="2:6" ht="12.5" x14ac:dyDescent="0.25">
      <c r="B911" s="9"/>
      <c r="C911" s="25"/>
      <c r="F911" s="26"/>
    </row>
    <row r="912" spans="2:6" ht="12.5" x14ac:dyDescent="0.25">
      <c r="B912" s="9"/>
      <c r="C912" s="25"/>
      <c r="F912" s="26"/>
    </row>
    <row r="913" spans="2:6" ht="12.5" x14ac:dyDescent="0.25">
      <c r="B913" s="9"/>
      <c r="C913" s="25"/>
      <c r="F913" s="26"/>
    </row>
    <row r="914" spans="2:6" ht="12.5" x14ac:dyDescent="0.25">
      <c r="B914" s="9"/>
      <c r="C914" s="25"/>
      <c r="F914" s="26"/>
    </row>
    <row r="915" spans="2:6" ht="12.5" x14ac:dyDescent="0.25">
      <c r="B915" s="9"/>
      <c r="C915" s="25"/>
      <c r="F915" s="26"/>
    </row>
    <row r="916" spans="2:6" ht="12.5" x14ac:dyDescent="0.25">
      <c r="B916" s="9"/>
      <c r="C916" s="25"/>
      <c r="F916" s="26"/>
    </row>
    <row r="917" spans="2:6" ht="12.5" x14ac:dyDescent="0.25">
      <c r="B917" s="9"/>
      <c r="C917" s="25"/>
      <c r="F917" s="26"/>
    </row>
    <row r="918" spans="2:6" ht="12.5" x14ac:dyDescent="0.25">
      <c r="B918" s="9"/>
      <c r="C918" s="25"/>
      <c r="F918" s="26"/>
    </row>
    <row r="919" spans="2:6" ht="12.5" x14ac:dyDescent="0.25">
      <c r="B919" s="9"/>
      <c r="C919" s="25"/>
      <c r="F919" s="26"/>
    </row>
    <row r="920" spans="2:6" ht="12.5" x14ac:dyDescent="0.25">
      <c r="B920" s="9"/>
      <c r="C920" s="25"/>
      <c r="F920" s="26"/>
    </row>
    <row r="921" spans="2:6" ht="12.5" x14ac:dyDescent="0.25">
      <c r="B921" s="9"/>
      <c r="C921" s="25"/>
      <c r="F921" s="26"/>
    </row>
    <row r="922" spans="2:6" ht="12.5" x14ac:dyDescent="0.25">
      <c r="B922" s="9"/>
      <c r="C922" s="25"/>
      <c r="F922" s="26"/>
    </row>
    <row r="923" spans="2:6" ht="12.5" x14ac:dyDescent="0.25">
      <c r="B923" s="9"/>
      <c r="C923" s="25"/>
      <c r="F923" s="26"/>
    </row>
    <row r="924" spans="2:6" ht="12.5" x14ac:dyDescent="0.25">
      <c r="B924" s="9"/>
      <c r="C924" s="25"/>
      <c r="F924" s="26"/>
    </row>
    <row r="925" spans="2:6" ht="12.5" x14ac:dyDescent="0.25">
      <c r="B925" s="9"/>
      <c r="C925" s="25"/>
      <c r="F925" s="26"/>
    </row>
    <row r="926" spans="2:6" ht="12.5" x14ac:dyDescent="0.25">
      <c r="B926" s="9"/>
      <c r="C926" s="25"/>
      <c r="F926" s="26"/>
    </row>
    <row r="927" spans="2:6" ht="12.5" x14ac:dyDescent="0.25">
      <c r="B927" s="9"/>
      <c r="C927" s="25"/>
      <c r="F927" s="26"/>
    </row>
    <row r="928" spans="2:6" ht="12.5" x14ac:dyDescent="0.25">
      <c r="B928" s="9"/>
      <c r="C928" s="25"/>
      <c r="F928" s="26"/>
    </row>
    <row r="929" spans="2:6" ht="12.5" x14ac:dyDescent="0.25">
      <c r="B929" s="9"/>
      <c r="C929" s="25"/>
      <c r="F929" s="26"/>
    </row>
    <row r="930" spans="2:6" ht="12.5" x14ac:dyDescent="0.25">
      <c r="B930" s="9"/>
      <c r="C930" s="25"/>
      <c r="F930" s="26"/>
    </row>
    <row r="931" spans="2:6" ht="12.5" x14ac:dyDescent="0.25">
      <c r="B931" s="9"/>
      <c r="C931" s="25"/>
      <c r="F931" s="26"/>
    </row>
    <row r="932" spans="2:6" ht="12.5" x14ac:dyDescent="0.25">
      <c r="B932" s="9"/>
      <c r="C932" s="25"/>
      <c r="F932" s="26"/>
    </row>
    <row r="933" spans="2:6" ht="12.5" x14ac:dyDescent="0.25">
      <c r="B933" s="9"/>
      <c r="C933" s="25"/>
      <c r="F933" s="26"/>
    </row>
    <row r="934" spans="2:6" ht="12.5" x14ac:dyDescent="0.25">
      <c r="B934" s="9"/>
      <c r="C934" s="25"/>
      <c r="F934" s="26"/>
    </row>
    <row r="935" spans="2:6" ht="12.5" x14ac:dyDescent="0.25">
      <c r="B935" s="9"/>
      <c r="C935" s="25"/>
      <c r="F935" s="26"/>
    </row>
    <row r="936" spans="2:6" ht="12.5" x14ac:dyDescent="0.25">
      <c r="B936" s="9"/>
      <c r="C936" s="25"/>
      <c r="F936" s="26"/>
    </row>
    <row r="937" spans="2:6" ht="12.5" x14ac:dyDescent="0.25">
      <c r="B937" s="9"/>
      <c r="C937" s="25"/>
      <c r="F937" s="26"/>
    </row>
    <row r="938" spans="2:6" ht="12.5" x14ac:dyDescent="0.25">
      <c r="B938" s="9"/>
      <c r="C938" s="25"/>
      <c r="F938" s="26"/>
    </row>
    <row r="939" spans="2:6" ht="12.5" x14ac:dyDescent="0.25">
      <c r="B939" s="9"/>
      <c r="C939" s="25"/>
      <c r="F939" s="26"/>
    </row>
    <row r="940" spans="2:6" ht="12.5" x14ac:dyDescent="0.25">
      <c r="B940" s="9"/>
      <c r="C940" s="25"/>
      <c r="F940" s="26"/>
    </row>
    <row r="941" spans="2:6" ht="12.5" x14ac:dyDescent="0.25">
      <c r="B941" s="9"/>
      <c r="C941" s="25"/>
      <c r="F941" s="26"/>
    </row>
    <row r="942" spans="2:6" ht="12.5" x14ac:dyDescent="0.25">
      <c r="B942" s="9"/>
      <c r="C942" s="25"/>
      <c r="F942" s="26"/>
    </row>
    <row r="943" spans="2:6" ht="12.5" x14ac:dyDescent="0.25">
      <c r="B943" s="9"/>
      <c r="C943" s="25"/>
      <c r="F943" s="26"/>
    </row>
    <row r="944" spans="2:6" ht="12.5" x14ac:dyDescent="0.25">
      <c r="B944" s="9"/>
      <c r="C944" s="25"/>
      <c r="F944" s="26"/>
    </row>
    <row r="945" spans="2:6" ht="12.5" x14ac:dyDescent="0.25">
      <c r="B945" s="9"/>
      <c r="C945" s="25"/>
      <c r="F945" s="26"/>
    </row>
    <row r="946" spans="2:6" ht="12.5" x14ac:dyDescent="0.25">
      <c r="B946" s="9"/>
      <c r="C946" s="25"/>
      <c r="F946" s="26"/>
    </row>
    <row r="947" spans="2:6" ht="12.5" x14ac:dyDescent="0.25">
      <c r="B947" s="9"/>
      <c r="C947" s="25"/>
      <c r="F947" s="26"/>
    </row>
    <row r="948" spans="2:6" ht="12.5" x14ac:dyDescent="0.25">
      <c r="B948" s="9"/>
      <c r="C948" s="25"/>
      <c r="F948" s="26"/>
    </row>
    <row r="949" spans="2:6" ht="12.5" x14ac:dyDescent="0.25">
      <c r="B949" s="9"/>
      <c r="C949" s="25"/>
      <c r="F949" s="26"/>
    </row>
    <row r="950" spans="2:6" ht="12.5" x14ac:dyDescent="0.25">
      <c r="B950" s="9"/>
      <c r="C950" s="25"/>
      <c r="F950" s="26"/>
    </row>
    <row r="951" spans="2:6" ht="12.5" x14ac:dyDescent="0.25">
      <c r="B951" s="9"/>
      <c r="C951" s="25"/>
      <c r="F951" s="26"/>
    </row>
    <row r="952" spans="2:6" ht="12.5" x14ac:dyDescent="0.25">
      <c r="B952" s="9"/>
      <c r="C952" s="25"/>
      <c r="F952" s="26"/>
    </row>
    <row r="953" spans="2:6" ht="12.5" x14ac:dyDescent="0.25">
      <c r="B953" s="9"/>
      <c r="C953" s="25"/>
      <c r="F953" s="26"/>
    </row>
    <row r="954" spans="2:6" ht="12.5" x14ac:dyDescent="0.25">
      <c r="B954" s="9"/>
      <c r="C954" s="25"/>
      <c r="F954" s="26"/>
    </row>
    <row r="955" spans="2:6" ht="12.5" x14ac:dyDescent="0.25">
      <c r="B955" s="9"/>
      <c r="C955" s="25"/>
      <c r="F955" s="26"/>
    </row>
    <row r="956" spans="2:6" ht="12.5" x14ac:dyDescent="0.25">
      <c r="B956" s="9"/>
      <c r="C956" s="25"/>
      <c r="F956" s="26"/>
    </row>
    <row r="957" spans="2:6" ht="12.5" x14ac:dyDescent="0.25">
      <c r="B957" s="9"/>
      <c r="C957" s="25"/>
      <c r="F957" s="26"/>
    </row>
    <row r="958" spans="2:6" ht="12.5" x14ac:dyDescent="0.25">
      <c r="B958" s="9"/>
      <c r="C958" s="25"/>
      <c r="F958" s="26"/>
    </row>
    <row r="959" spans="2:6" ht="12.5" x14ac:dyDescent="0.25">
      <c r="B959" s="9"/>
      <c r="C959" s="25"/>
      <c r="F959" s="26"/>
    </row>
    <row r="960" spans="2:6" ht="12.5" x14ac:dyDescent="0.25">
      <c r="B960" s="9"/>
      <c r="C960" s="25"/>
      <c r="F960" s="26"/>
    </row>
    <row r="961" spans="2:6" ht="12.5" x14ac:dyDescent="0.25">
      <c r="B961" s="9"/>
      <c r="C961" s="25"/>
      <c r="F961" s="26"/>
    </row>
    <row r="962" spans="2:6" ht="12.5" x14ac:dyDescent="0.25">
      <c r="B962" s="9"/>
      <c r="C962" s="25"/>
      <c r="F962" s="26"/>
    </row>
    <row r="963" spans="2:6" ht="12.5" x14ac:dyDescent="0.25">
      <c r="B963" s="9"/>
      <c r="C963" s="25"/>
      <c r="F963" s="26"/>
    </row>
    <row r="964" spans="2:6" ht="12.5" x14ac:dyDescent="0.25">
      <c r="B964" s="9"/>
      <c r="C964" s="25"/>
      <c r="F964" s="26"/>
    </row>
    <row r="965" spans="2:6" ht="12.5" x14ac:dyDescent="0.25">
      <c r="B965" s="9"/>
      <c r="C965" s="25"/>
      <c r="F965" s="26"/>
    </row>
    <row r="966" spans="2:6" ht="12.5" x14ac:dyDescent="0.25">
      <c r="B966" s="9"/>
      <c r="C966" s="25"/>
      <c r="F966" s="26"/>
    </row>
    <row r="967" spans="2:6" ht="12.5" x14ac:dyDescent="0.25">
      <c r="B967" s="9"/>
      <c r="C967" s="25"/>
      <c r="F967" s="26"/>
    </row>
    <row r="968" spans="2:6" ht="12.5" x14ac:dyDescent="0.25">
      <c r="B968" s="9"/>
      <c r="C968" s="25"/>
      <c r="F968" s="26"/>
    </row>
    <row r="969" spans="2:6" ht="12.5" x14ac:dyDescent="0.25">
      <c r="B969" s="9"/>
      <c r="C969" s="25"/>
      <c r="F969" s="26"/>
    </row>
    <row r="970" spans="2:6" ht="12.5" x14ac:dyDescent="0.25">
      <c r="B970" s="9"/>
      <c r="C970" s="25"/>
      <c r="F970" s="26"/>
    </row>
    <row r="971" spans="2:6" ht="12.5" x14ac:dyDescent="0.25">
      <c r="B971" s="9"/>
      <c r="C971" s="25"/>
      <c r="F971" s="26"/>
    </row>
    <row r="972" spans="2:6" ht="12.5" x14ac:dyDescent="0.25">
      <c r="B972" s="9"/>
      <c r="C972" s="25"/>
      <c r="F972" s="26"/>
    </row>
    <row r="973" spans="2:6" ht="12.5" x14ac:dyDescent="0.25">
      <c r="B973" s="9"/>
      <c r="C973" s="25"/>
      <c r="F973" s="26"/>
    </row>
    <row r="974" spans="2:6" ht="12.5" x14ac:dyDescent="0.25">
      <c r="B974" s="9"/>
      <c r="C974" s="25"/>
      <c r="F974" s="26"/>
    </row>
    <row r="975" spans="2:6" ht="12.5" x14ac:dyDescent="0.25">
      <c r="B975" s="9"/>
      <c r="C975" s="25"/>
      <c r="F975" s="26"/>
    </row>
    <row r="976" spans="2:6" ht="12.5" x14ac:dyDescent="0.25">
      <c r="B976" s="9"/>
      <c r="C976" s="25"/>
      <c r="F976" s="26"/>
    </row>
    <row r="977" spans="2:6" ht="12.5" x14ac:dyDescent="0.25">
      <c r="B977" s="9"/>
      <c r="C977" s="25"/>
      <c r="F977" s="26"/>
    </row>
    <row r="978" spans="2:6" ht="12.5" x14ac:dyDescent="0.25">
      <c r="B978" s="9"/>
      <c r="C978" s="25"/>
      <c r="F978" s="26"/>
    </row>
    <row r="979" spans="2:6" ht="12.5" x14ac:dyDescent="0.25">
      <c r="B979" s="9"/>
      <c r="C979" s="25"/>
      <c r="F979" s="26"/>
    </row>
    <row r="980" spans="2:6" ht="12.5" x14ac:dyDescent="0.25">
      <c r="B980" s="9"/>
      <c r="C980" s="25"/>
      <c r="F980" s="26"/>
    </row>
    <row r="981" spans="2:6" ht="12.5" x14ac:dyDescent="0.25">
      <c r="B981" s="9"/>
      <c r="C981" s="25"/>
      <c r="F981" s="26"/>
    </row>
    <row r="982" spans="2:6" ht="12.5" x14ac:dyDescent="0.25">
      <c r="B982" s="9"/>
      <c r="C982" s="25"/>
      <c r="F982" s="26"/>
    </row>
    <row r="983" spans="2:6" ht="12.5" x14ac:dyDescent="0.25">
      <c r="B983" s="9"/>
      <c r="C983" s="25"/>
      <c r="F983" s="26"/>
    </row>
    <row r="984" spans="2:6" ht="12.5" x14ac:dyDescent="0.25">
      <c r="B984" s="9"/>
      <c r="C984" s="25"/>
      <c r="F984" s="26"/>
    </row>
    <row r="985" spans="2:6" ht="12.5" x14ac:dyDescent="0.25">
      <c r="B985" s="9"/>
      <c r="C985" s="25"/>
      <c r="F985" s="26"/>
    </row>
    <row r="986" spans="2:6" ht="12.5" x14ac:dyDescent="0.25">
      <c r="B986" s="9"/>
      <c r="C986" s="25"/>
      <c r="F986" s="26"/>
    </row>
    <row r="987" spans="2:6" ht="12.5" x14ac:dyDescent="0.25">
      <c r="B987" s="9"/>
      <c r="C987" s="25"/>
      <c r="F987" s="26"/>
    </row>
    <row r="988" spans="2:6" ht="12.5" x14ac:dyDescent="0.25">
      <c r="B988" s="9"/>
      <c r="C988" s="25"/>
      <c r="F988" s="26"/>
    </row>
    <row r="989" spans="2:6" ht="12.5" x14ac:dyDescent="0.25">
      <c r="B989" s="9"/>
      <c r="C989" s="25"/>
      <c r="F989" s="26"/>
    </row>
    <row r="990" spans="2:6" ht="12.5" x14ac:dyDescent="0.25">
      <c r="B990" s="9"/>
      <c r="C990" s="25"/>
      <c r="F990" s="26"/>
    </row>
    <row r="991" spans="2:6" ht="12.5" x14ac:dyDescent="0.25">
      <c r="B991" s="9"/>
      <c r="C991" s="25"/>
      <c r="F991" s="26"/>
    </row>
    <row r="992" spans="2:6" ht="12.5" x14ac:dyDescent="0.25">
      <c r="B992" s="9"/>
      <c r="C992" s="25"/>
      <c r="F992" s="26"/>
    </row>
    <row r="993" spans="2:6" ht="12.5" x14ac:dyDescent="0.25">
      <c r="B993" s="9"/>
      <c r="C993" s="25"/>
      <c r="F993" s="26"/>
    </row>
    <row r="994" spans="2:6" ht="12.5" x14ac:dyDescent="0.25">
      <c r="B994" s="9"/>
      <c r="C994" s="25"/>
      <c r="F994" s="26"/>
    </row>
    <row r="995" spans="2:6" ht="12.5" x14ac:dyDescent="0.25">
      <c r="B995" s="9"/>
      <c r="C995" s="25"/>
      <c r="F995" s="26"/>
    </row>
    <row r="996" spans="2:6" ht="12.5" x14ac:dyDescent="0.25">
      <c r="B996" s="9"/>
      <c r="C996" s="25"/>
      <c r="F996" s="26"/>
    </row>
    <row r="997" spans="2:6" ht="12.5" x14ac:dyDescent="0.25">
      <c r="B997" s="9"/>
      <c r="C997" s="25"/>
      <c r="F997" s="26"/>
    </row>
    <row r="998" spans="2:6" ht="12.5" x14ac:dyDescent="0.25">
      <c r="B998" s="9"/>
      <c r="C998" s="25"/>
      <c r="F998" s="26"/>
    </row>
    <row r="999" spans="2:6" ht="12.5" x14ac:dyDescent="0.25">
      <c r="B999" s="9"/>
      <c r="C999" s="25"/>
      <c r="F999" s="26"/>
    </row>
    <row r="1000" spans="2:6" ht="12.5" x14ac:dyDescent="0.25">
      <c r="B1000" s="9"/>
      <c r="C1000" s="25"/>
      <c r="F1000" s="26"/>
    </row>
  </sheetData>
  <hyperlinks>
    <hyperlink ref="A2" r:id="rId1" display="https://docs.google.com/forms/d/e/1FAIpQLSdzgURebn1_Fzld39UJAGSAKcebWonnIVaPSfFuAilCmX95ig/viewform?usp=sf_link" xr:uid="{00000000-0004-0000-0100-000000000000}"/>
    <hyperlink ref="A3" r:id="rId2" display="https://drive.google.com/open?id=1pFSA-yEDixl5ZKtQmEUOuW_vdDFLdzDbhjP5Cjrkajo" xr:uid="{00000000-0004-0000-0100-000001000000}"/>
    <hyperlink ref="E5" r:id="rId3" display="https://docs.google.com/spreadsheets/d/1xiINlF9P00tO-5lGKi3v4S413iujYCm5QJoKUG19a_Y/edit?disco=AAAAJOCzR0g" xr:uid="{00000000-0004-0000-0100-000002000000}"/>
    <hyperlink ref="F5" r:id="rId4" display="https://www.annualreviews.org/page/about/privacy" xr:uid="{00000000-0004-0000-0100-000003000000}"/>
    <hyperlink ref="E6" r:id="rId5" display="https://docs.google.com/spreadsheets/d/1xiINlF9P00tO-5lGKi3v4S413iujYCm5QJoKUG19a_Y/edit?disco=AAAAJOCzR0w" xr:uid="{00000000-0004-0000-0100-000004000000}"/>
    <hyperlink ref="F6" r:id="rId6" display="https://www.jove.com/about/policies/" xr:uid="{00000000-0004-0000-0100-000005000000}"/>
    <hyperlink ref="E7" r:id="rId7" display="https://docs.google.com/spreadsheets/d/1xiINlF9P00tO-5lGKi3v4S413iujYCm5QJoKUG19a_Y/edit?disco=AAAAJOCzR0o" xr:uid="{00000000-0004-0000-0100-000006000000}"/>
    <hyperlink ref="F7" r:id="rId8" display="https://docuseek2.wiki.zoho.com/Privacy-Statement.html" xr:uid="{00000000-0004-0000-0100-000007000000}"/>
    <hyperlink ref="E8" r:id="rId9" display="https://docs.google.com/spreadsheets/d/1xiINlF9P00tO-5lGKi3v4S413iujYCm5QJoKUG19a_Y/edit?disco=AAAAJOCzR1c" xr:uid="{00000000-0004-0000-0100-000008000000}"/>
    <hyperlink ref="F8" r:id="rId10" display="https://bioone.org/privacy-policy" xr:uid="{00000000-0004-0000-0100-000009000000}"/>
    <hyperlink ref="E9" r:id="rId11" display="https://docs.google.com/spreadsheets/d/1xiINlF9P00tO-5lGKi3v4S413iujYCm5QJoKUG19a_Y/edit?disco=AAAAJOCzR1g" xr:uid="{00000000-0004-0000-0100-00000A000000}"/>
    <hyperlink ref="F9" r:id="rId12" display="https://clarivate.com/legal/privacy-policy/" xr:uid="{00000000-0004-0000-0100-00000B000000}"/>
    <hyperlink ref="E10" r:id="rId13" display="https://docs.google.com/spreadsheets/d/1xiINlF9P00tO-5lGKi3v4S413iujYCm5QJoKUG19a_Y/edit?disco=AAAAJOCzR1k" xr:uid="{00000000-0004-0000-0100-00000C000000}"/>
    <hyperlink ref="F10" r:id="rId14" display="https://privacy.elsevier.com/" xr:uid="{00000000-0004-0000-0100-00000D000000}"/>
    <hyperlink ref="E11" r:id="rId15" display="https://docs.google.com/spreadsheets/d/1xiINlF9P00tO-5lGKi3v4S413iujYCm5QJoKUG19a_Y/edit?disco=AAAAJOCzR1E" xr:uid="{00000000-0004-0000-0100-00000E000000}"/>
    <hyperlink ref="F11" r:id="rId16" display="https://www.proquest.com/about/privacy-statement.html" xr:uid="{00000000-0004-0000-0100-00000F000000}"/>
    <hyperlink ref="E12" r:id="rId17" display="https://docs.google.com/spreadsheets/d/1xiINlF9P00tO-5lGKi3v4S413iujYCm5QJoKUG19a_Y/edit?disco=AAAAJOCzR2M" xr:uid="{00000000-0004-0000-0100-000010000000}"/>
    <hyperlink ref="F12" r:id="rId18" display="https://www.wiley-vch.de/en/info/contact-masthead" xr:uid="{00000000-0004-0000-0100-000011000000}"/>
    <hyperlink ref="E13" r:id="rId19" display="https://docs.google.com/spreadsheets/d/1xiINlF9P00tO-5lGKi3v4S413iujYCm5QJoKUG19a_Y/edit?disco=AAAAJOCzR2I" xr:uid="{00000000-0004-0000-0100-000012000000}"/>
    <hyperlink ref="F13" r:id="rId20" display="https://www.softchalkcloud.com/privacy" xr:uid="{00000000-0004-0000-0100-000013000000}"/>
    <hyperlink ref="E14" r:id="rId21" display="https://docs.google.com/spreadsheets/d/1xiINlF9P00tO-5lGKi3v4S413iujYCm5QJoKUG19a_Y/edit?disco=AAAAJOCzR18" xr:uid="{00000000-0004-0000-0100-000014000000}"/>
    <hyperlink ref="F14" r:id="rId22" display="https://www.macmillanihe.com/page/privacy-policy/" xr:uid="{00000000-0004-0000-0100-000015000000}"/>
    <hyperlink ref="E15" r:id="rId23" display="https://docs.google.com/spreadsheets/d/1xiINlF9P00tO-5lGKi3v4S413iujYCm5QJoKUG19a_Y/edit?disco=AAAAJOCzR10" xr:uid="{00000000-0004-0000-0100-000016000000}"/>
    <hyperlink ref="F17" r:id="rId24" display="https://www.ebsco.com/gdpr" xr:uid="{00000000-0004-0000-0100-000017000000}"/>
    <hyperlink ref="E18" r:id="rId25" display="https://docs.google.com/spreadsheets/d/1xiINlF9P00tO-5lGKi3v4S413iujYCm5QJoKUG19a_Y/edit?disco=AAAAJOCzR0s" xr:uid="{00000000-0004-0000-0100-000018000000}"/>
    <hyperlink ref="E19" r:id="rId26" display="https://docs.google.com/spreadsheets/d/1xiINlF9P00tO-5lGKi3v4S413iujYCm5QJoKUG19a_Y/edit?disco=AAAAJOCzR1o" xr:uid="{00000000-0004-0000-0100-000019000000}"/>
    <hyperlink ref="F19" r:id="rId27" display="https://www.springernature.com/la/legal/privacy-statement/11033522" xr:uid="{00000000-0004-0000-0100-00001A000000}"/>
    <hyperlink ref="E20" r:id="rId28" display="https://docs.google.com/spreadsheets/d/1xiINlF9P00tO-5lGKi3v4S413iujYCm5QJoKUG19a_Y/edit?disco=AAAAJOCzR2A" xr:uid="{00000000-0004-0000-0100-00001B000000}"/>
    <hyperlink ref="E21" r:id="rId29" display="https://docs.google.com/spreadsheets/d/1xiINlF9P00tO-5lGKi3v4S413iujYCm5QJoKUG19a_Y/edit?disco=AAAAJOCzR00" xr:uid="{00000000-0004-0000-0100-00001C000000}"/>
    <hyperlink ref="E22" r:id="rId30" display="https://docs.google.com/spreadsheets/d/1xiINlF9P00tO-5lGKi3v4S413iujYCm5QJoKUG19a_Y/edit?disco=AAAAJOCzR1Q" xr:uid="{00000000-0004-0000-0100-00001D000000}"/>
    <hyperlink ref="E23" r:id="rId31" display="https://docs.google.com/spreadsheets/d/1xiINlF9P00tO-5lGKi3v4S413iujYCm5QJoKUG19a_Y/edit?disco=AAAAJOCzRwM" xr:uid="{00000000-0004-0000-0100-00001E000000}"/>
    <hyperlink ref="E24" r:id="rId32" display="https://docs.google.com/spreadsheets/d/1xiINlF9P00tO-5lGKi3v4S413iujYCm5QJoKUG19a_Y/edit?disco=AAAAJOCzR1I" xr:uid="{00000000-0004-0000-0100-00001F000000}"/>
    <hyperlink ref="E25" r:id="rId33" display="https://docs.google.com/spreadsheets/d/1xiINlF9P00tO-5lGKi3v4S413iujYCm5QJoKUG19a_Y/edit?disco=AAAAJOCzR0k" xr:uid="{00000000-0004-0000-0100-000020000000}"/>
    <hyperlink ref="F26" r:id="rId34" display="https://www.dukeupress.edu/Legal/Privacy" xr:uid="{00000000-0004-0000-0100-000021000000}"/>
    <hyperlink ref="E27" r:id="rId35" display="https://docs.google.com/spreadsheets/d/1xiINlF9P00tO-5lGKi3v4S413iujYCm5QJoKUG19a_Y/edit?disco=AAAAJOCzR1M" xr:uid="{00000000-0004-0000-0100-000022000000}"/>
    <hyperlink ref="E28" r:id="rId36" display="https://docs.google.com/spreadsheets/d/1xiINlF9P00tO-5lGKi3v4S413iujYCm5QJoKUG19a_Y/edit?disco=AAAAJOCzR04" xr:uid="{00000000-0004-0000-0100-000023000000}"/>
    <hyperlink ref="E29" r:id="rId37" display="https://docs.google.com/spreadsheets/d/1xiINlF9P00tO-5lGKi3v4S413iujYCm5QJoKUG19a_Y/edit?disco=AAAAJOCzR04" xr:uid="{00000000-0004-0000-0100-000024000000}"/>
    <hyperlink ref="E30" r:id="rId38" display="https://docs.google.com/spreadsheets/d/1xiINlF9P00tO-5lGKi3v4S413iujYCm5QJoKUG19a_Y/edit?disco=AAAAJOCzR1A" xr:uid="{00000000-0004-0000-0100-000025000000}"/>
    <hyperlink ref="E31" r:id="rId39" display="https://docs.google.com/spreadsheets/d/1xiINlF9P00tO-5lGKi3v4S413iujYCm5QJoKUG19a_Y/edit?disco=AAAAJOCzR1U" xr:uid="{00000000-0004-0000-0100-000026000000}"/>
    <hyperlink ref="F31" r:id="rId40" display="https://www.wiley.com/en-gb/privacy" xr:uid="{00000000-0004-0000-0100-000027000000}"/>
    <hyperlink ref="E32" r:id="rId41" display="https://docs.google.com/spreadsheets/d/1xiINlF9P00tO-5lGKi3v4S413iujYCm5QJoKUG19a_Y/edit?disco=AAAAJOCzR2Y" xr:uid="{00000000-0004-0000-0100-000028000000}"/>
    <hyperlink ref="F32" r:id="rId42" display="https://jamanetwork.com/pages/privacy-policy" xr:uid="{00000000-0004-0000-0100-000029000000}"/>
    <hyperlink ref="E33" r:id="rId43" display="https://docs.google.com/spreadsheets/d/1xiINlF9P00tO-5lGKi3v4S413iujYCm5QJoKUG19a_Y/edit?disco=AAAAJOCzR2c" xr:uid="{00000000-0004-0000-0100-00002A000000}"/>
    <hyperlink ref="F33" r:id="rId44" display="https://wolterskluwer.com/privacy-cookies.html" xr:uid="{00000000-0004-0000-0100-00002B000000}"/>
    <hyperlink ref="E34" r:id="rId45" display="https://docs.google.com/spreadsheets/d/1xiINlF9P00tO-5lGKi3v4S413iujYCm5QJoKUG19a_Y/edit?disco=AAAAJOCzR2g" xr:uid="{00000000-0004-0000-0100-00002C000000}"/>
    <hyperlink ref="F34" r:id="rId46" display="https://www.ithaka.org/privacypolicy" xr:uid="{00000000-0004-0000-0100-00002D000000}"/>
    <hyperlink ref="E35" r:id="rId47" display="https://docs.google.com/spreadsheets/d/1xiINlF9P00tO-5lGKi3v4S413iujYCm5QJoKUG19a_Y/edit?disco=AAAAJOCzR2k" xr:uid="{00000000-0004-0000-0100-00002E000000}"/>
    <hyperlink ref="F35" r:id="rId48" display="https://www.emeraldgrouppublishing.com/about/policies/privacy.htm" xr:uid="{00000000-0004-0000-0100-00002F000000}"/>
    <hyperlink ref="E36" r:id="rId49" display="https://docs.google.com/spreadsheets/d/1xiINlF9P00tO-5lGKi3v4S413iujYCm5QJoKUG19a_Y/edit?disco=AAAAJOCzR2o" xr:uid="{00000000-0004-0000-0100-000030000000}"/>
    <hyperlink ref="F36" r:id="rId50" display="https://informa.com/privacy-policy/" xr:uid="{00000000-0004-0000-0100-000031000000}"/>
    <hyperlink ref="E38" r:id="rId51" display="https://docs.google.com/spreadsheets/d/1xiINlF9P00tO-5lGKi3v4S413iujYCm5QJoKUG19a_Y/edit?disco=AAAAJOWMoAE" xr:uid="{00000000-0004-0000-0100-000032000000}"/>
    <hyperlink ref="F38" r:id="rId52" display="https://www.karger.com/Info/PrivacyPolicy" xr:uid="{00000000-0004-0000-0100-000033000000}"/>
    <hyperlink ref="E39" r:id="rId53" display="https://docs.google.com/spreadsheets/d/1xiINlF9P00tO-5lGKi3v4S413iujYCm5QJoKUG19a_Y/edit?disco=AAAAJOWMoAI" xr:uid="{00000000-0004-0000-0100-000034000000}"/>
    <hyperlink ref="F39" r:id="rId54" display="https://help.heinonline.org/kb/what-is-heinonlines-privacy-policy/" xr:uid="{00000000-0004-0000-0100-000035000000}"/>
    <hyperlink ref="E40" r:id="rId55" display="https://docs.google.com/spreadsheets/d/1xiINlF9P00tO-5lGKi3v4S413iujYCm5QJoKUG19a_Y/edit?disco=AAAAJOWMoAM" xr:uid="{00000000-0004-0000-0100-000036000000}"/>
    <hyperlink ref="F40" r:id="rId56" display="https://privacy.liebertpub.com/" xr:uid="{00000000-0004-0000-0100-000037000000}"/>
    <hyperlink ref="E41" r:id="rId57" display="https://docs.google.com/spreadsheets/d/1xiINlF9P00tO-5lGKi3v4S413iujYCm5QJoKUG19a_Y/edit?disco=AAAAJOWMoAQ" xr:uid="{00000000-0004-0000-0100-000038000000}"/>
    <hyperlink ref="F41" r:id="rId58" display="https://www.bloomsbury.com/us/privacy-policy/" xr:uid="{00000000-0004-0000-0100-000039000000}"/>
    <hyperlink ref="E42" r:id="rId59" display="https://docs.google.com/spreadsheets/d/1xiINlF9P00tO-5lGKi3v4S413iujYCm5QJoKUG19a_Y/edit?disco=AAAAJOWMoDg" xr:uid="{00000000-0004-0000-0100-00003A000000}"/>
    <hyperlink ref="F42" r:id="rId60" display="https://www.dimensions.ai/privacy/" xr:uid="{00000000-0004-0000-0100-00003B000000}"/>
    <hyperlink ref="E43" r:id="rId61" display="https://docs.google.com/spreadsheets/d/1xiINlF9P00tO-5lGKi3v4S413iujYCm5QJoKUG19a_Y/edit?disco=AAAAJOWMoDk" xr:uid="{00000000-0004-0000-0100-00003C000000}"/>
    <hyperlink ref="E44" r:id="rId62" display="https://docs.google.com/spreadsheets/d/1xiINlF9P00tO-5lGKi3v4S413iujYCm5QJoKUG19a_Y/edit?disco=AAAAJOWMoDo" xr:uid="{00000000-0004-0000-0100-00003D000000}"/>
    <hyperlink ref="F44" r:id="rId63" display="https://www.jle.com/en/infos_legales" xr:uid="{00000000-0004-0000-0100-00003E000000}"/>
    <hyperlink ref="E45" r:id="rId64" display="https://docs.google.com/spreadsheets/d/1xiINlF9P00tO-5lGKi3v4S413iujYCm5QJoKUG19a_Y/edit?disco=AAAAJOWMpOs" xr:uid="{00000000-0004-0000-0100-00003F000000}"/>
    <hyperlink ref="F45" r:id="rId65" display="https://www.ebsco.com/company/privacy-policy" xr:uid="{00000000-0004-0000-0100-000040000000}"/>
    <hyperlink ref="E46" r:id="rId66" display="https://docs.google.com/spreadsheets/d/1xiINlF9P00tO-5lGKi3v4S413iujYCm5QJoKUG19a_Y/edit?disco=AAAAJOWMoDw" xr:uid="{00000000-0004-0000-0100-000041000000}"/>
    <hyperlink ref="F46" r:id="rId67" display="https://www.ucpress.edu/about/privacy-policy" xr:uid="{00000000-0004-0000-0100-000042000000}"/>
    <hyperlink ref="E47" r:id="rId68" display="https://docs.google.com/spreadsheets/d/1xiINlF9P00tO-5lGKi3v4S413iujYCm5QJoKUG19a_Y/edit?disco=AAAAJOWMoD0" xr:uid="{00000000-0004-0000-0100-000043000000}"/>
    <hyperlink ref="F47" r:id="rId69" display="https://www.nejmgroup.org/legal/privacy-policy.htm?query=footer" xr:uid="{00000000-0004-0000-0100-000044000000}"/>
    <hyperlink ref="E48" r:id="rId70" display="https://docs.google.com/spreadsheets/d/1xiINlF9P00tO-5lGKi3v4S413iujYCm5QJoKUG19a_Y/edit?disco=AAAAJOWMoEs" xr:uid="{00000000-0004-0000-0100-000045000000}"/>
    <hyperlink ref="F48" r:id="rId71" display="https://www.ieee.org/about/help/security_privacy.html" xr:uid="{00000000-0004-0000-0100-000046000000}"/>
    <hyperlink ref="E49" r:id="rId72" display="https://docs.google.com/spreadsheets/d/1xiINlF9P00tO-5lGKi3v4S413iujYCm5QJoKUG19a_Y/edit?disco=AAAAJOWMoEw" xr:uid="{00000000-0004-0000-0100-000047000000}"/>
    <hyperlink ref="F49" r:id="rId73" display="https://www.ebsco.com/company/privacy-policy" xr:uid="{00000000-0004-0000-0100-000048000000}"/>
    <hyperlink ref="F50" r:id="rId74" display="https://www.rsc.org/news-events/articles/2018/jan/gdpr-information/" xr:uid="{00000000-0004-0000-0100-000049000000}"/>
    <hyperlink ref="E51" r:id="rId75" display="https://docs.google.com/spreadsheets/d/1xiINlF9P00tO-5lGKi3v4S413iujYCm5QJoKUG19a_Y/edit?disco=AAAAGV1qUV0" xr:uid="{00000000-0004-0000-0100-00004A000000}"/>
    <hyperlink ref="F51" r:id="rId76" display="https://global.oup.com/booksites/content/9780198846864/" xr:uid="{00000000-0004-0000-0100-00004B000000}"/>
    <hyperlink ref="E52" r:id="rId77" display="https://docs.google.com/spreadsheets/d/1xiINlF9P00tO-5lGKi3v4S413iujYCm5QJoKUG19a_Y/edit?disco=AAAAGV1qUV4" xr:uid="{00000000-0004-0000-0100-00004C000000}"/>
    <hyperlink ref="F52" r:id="rId78" display="https://www.accessmedicinenetwork.com/pages/privacy-policy-mgh" xr:uid="{00000000-0004-0000-0100-00004D000000}"/>
    <hyperlink ref="E53" r:id="rId79" display="https://docs.google.com/spreadsheets/d/1xiINlF9P00tO-5lGKi3v4S413iujYCm5QJoKUG19a_Y/edit?disco=AAAAJPpqheU" xr:uid="{00000000-0004-0000-0100-00004E000000}"/>
    <hyperlink ref="E54" r:id="rId80" display="https://docs.google.com/spreadsheets/d/1xiINlF9P00tO-5lGKi3v4S413iujYCm5QJoKUG19a_Y/edit?disco=AAAAGV1qUWI" xr:uid="{00000000-0004-0000-0100-00004F000000}"/>
    <hyperlink ref="E55" r:id="rId81" display="https://docs.google.com/spreadsheets/d/1xiINlF9P00tO-5lGKi3v4S413iujYCm5QJoKUG19a_Y/edit?disco=AAAAGV1qUWA" xr:uid="{00000000-0004-0000-0100-000050000000}"/>
    <hyperlink ref="E56" r:id="rId82" display="https://docs.google.com/spreadsheets/d/1xiINlF9P00tO-5lGKi3v4S413iujYCm5QJoKUG19a_Y/edit?disco=AAAAGV1qUV8" xr:uid="{00000000-0004-0000-0100-000051000000}"/>
    <hyperlink ref="B57" r:id="rId83" display="https://archive.org/details/nationalemergencylibrary" xr:uid="{00000000-0004-0000-0100-000052000000}"/>
    <hyperlink ref="E57" r:id="rId84" display="https://docs.google.com/spreadsheets/d/1xiINlF9P00tO-5lGKi3v4S413iujYCm5QJoKUG19a_Y/edit?disco=AAAAJPpqkPM" xr:uid="{00000000-0004-0000-0100-000053000000}"/>
    <hyperlink ref="E58" r:id="rId85" display="https://docs.google.com/spreadsheets/d/1xiINlF9P00tO-5lGKi3v4S413iujYCm5QJoKUG19a_Y/edit?disco=AAAAJPvwfg8" xr:uid="{00000000-0004-0000-0100-000054000000}"/>
    <hyperlink ref="E59" r:id="rId86" display="https://docs.google.com/spreadsheets/d/1xiINlF9P00tO-5lGKi3v4S413iujYCm5QJoKUG19a_Y/edit?disco=AAAAJPpqkoU" xr:uid="{00000000-0004-0000-0100-000055000000}"/>
    <hyperlink ref="F59" r:id="rId87" display="https://royalsociety.org/about-us/terms-conditions-policies/cookies/" xr:uid="{00000000-0004-0000-0100-000056000000}"/>
    <hyperlink ref="E61" r:id="rId88" display="https://docs.google.com/spreadsheets/d/1xiINlF9P00tO-5lGKi3v4S413iujYCm5QJoKUG19a_Y/edit?disco=AAAAJPpqkp4" xr:uid="{00000000-0004-0000-0100-000057000000}"/>
    <hyperlink ref="E62" r:id="rId89" display="https://docs.google.com/spreadsheets/d/1xiINlF9P00tO-5lGKi3v4S413iujYCm5QJoKUG19a_Y/edit?disco=AAAAJPpqksk" xr:uid="{00000000-0004-0000-0100-000058000000}"/>
    <hyperlink ref="E67" r:id="rId90" display="https://docs.google.com/spreadsheets/d/1xiINlF9P00tO-5lGKi3v4S413iujYCm5QJoKUG19a_Y/edit?disco=AAAAJPpqkwI" xr:uid="{00000000-0004-0000-0100-000059000000}"/>
    <hyperlink ref="E68" r:id="rId91" location="gid=2027816149&amp;range=A17" display="https://docs.google.com/spreadsheets/d/1xiINlF9P00tO-5lGKi3v4S413iujYCm5QJoKUG19a_Y/edit - gid=2027816149&amp;range=A17" xr:uid="{00000000-0004-0000-0100-00005A000000}"/>
    <hyperlink ref="F68" r:id="rId92" display="https://apropos.erudit.org/en/implementation-of-a-privacy-policy/" xr:uid="{00000000-0004-0000-0100-00005B000000}"/>
    <hyperlink ref="E71" r:id="rId93" location="gid=2027816149&amp;range=A55" display="https://docs.google.com/spreadsheets/d/1xiINlF9P00tO-5lGKi3v4S413iujYCm5QJoKUG19a_Y/edit - gid=2027816149&amp;range=A55" xr:uid="{00000000-0004-0000-0100-00005C000000}"/>
    <hyperlink ref="F71" r:id="rId94" display="https://www.ravenpack.com/privacy/" xr:uid="{00000000-0004-0000-0100-00005D000000}"/>
    <hyperlink ref="E73" r:id="rId95" display="https://docs.google.com/spreadsheets/d/1xiINlF9P00tO-5lGKi3v4S413iujYCm5QJoKUG19a_Y/edit?disco=AAAAJPvwflA" xr:uid="{00000000-0004-0000-0100-00005E000000}"/>
    <hyperlink ref="E75" r:id="rId96" location="gid=2027816149&amp;range=A32" display="https://docs.google.com/spreadsheets/d/1xiINlF9P00tO-5lGKi3v4S413iujYCm5QJoKUG19a_Y/edit - gid=2027816149&amp;range=A32" xr:uid="{00000000-0004-0000-0100-00005F000000}"/>
  </hyperlinks>
  <pageMargins left="0.7" right="0.7" top="0.75" bottom="0.75" header="0.3" footer="0.3"/>
  <tableParts count="1">
    <tablePart r:id="rId9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Costa</dc:creator>
  <cp:lastModifiedBy>Teresa Costa</cp:lastModifiedBy>
  <dcterms:created xsi:type="dcterms:W3CDTF">2020-03-31T10:30:25Z</dcterms:created>
  <dcterms:modified xsi:type="dcterms:W3CDTF">2020-03-31T10:42:33Z</dcterms:modified>
</cp:coreProperties>
</file>